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19200" windowHeight="6615" firstSheet="4" activeTab="6"/>
  </bookViews>
  <sheets>
    <sheet name="Original Data" sheetId="1" r:id="rId1"/>
    <sheet name="Normalized octombrie" sheetId="39" r:id="rId2"/>
    <sheet name="Correlation" sheetId="42" r:id="rId3"/>
    <sheet name="Index calculation" sheetId="33" r:id="rId4"/>
    <sheet name="Grafice final" sheetId="30" r:id="rId5"/>
    <sheet name="Sheet9" sheetId="41" r:id="rId6"/>
    <sheet name="Sheet3" sheetId="44" r:id="rId7"/>
    <sheet name="Sheet2" sheetId="43" r:id="rId8"/>
  </sheets>
  <definedNames>
    <definedName name="_xlnm.Print_Area" localSheetId="1">'Normalized octombrie'!$B$1:$AB$91</definedName>
    <definedName name="_xlnm.Print_Area" localSheetId="0">'Original Data'!$B$1:$AB$91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7" i="30" l="1"/>
  <c r="E81" i="33"/>
  <c r="G40" i="30" l="1"/>
  <c r="C40" i="30"/>
  <c r="G39" i="30"/>
  <c r="C39" i="30"/>
  <c r="G38" i="30"/>
  <c r="C38" i="30"/>
  <c r="G37" i="30"/>
  <c r="C37" i="30"/>
  <c r="G36" i="30"/>
  <c r="C36" i="30"/>
  <c r="G35" i="30"/>
  <c r="C35" i="30"/>
  <c r="G34" i="30"/>
  <c r="C34" i="30"/>
  <c r="G33" i="30"/>
  <c r="C33" i="30"/>
  <c r="G32" i="30"/>
  <c r="C32" i="30"/>
  <c r="G31" i="30"/>
  <c r="C31" i="30"/>
  <c r="G30" i="30"/>
  <c r="C30" i="30"/>
  <c r="G29" i="30"/>
  <c r="C29" i="30"/>
  <c r="G28" i="30"/>
  <c r="C28" i="30"/>
  <c r="G27" i="30"/>
  <c r="C27" i="30"/>
  <c r="G26" i="30"/>
  <c r="C26" i="30"/>
  <c r="G25" i="30"/>
  <c r="C25" i="30"/>
  <c r="G24" i="30"/>
  <c r="C24" i="30"/>
  <c r="C41" i="30" l="1"/>
  <c r="D41" i="30"/>
  <c r="E41" i="30"/>
  <c r="F41" i="30"/>
  <c r="G41" i="30"/>
  <c r="H41" i="30"/>
  <c r="I41" i="30"/>
  <c r="J41" i="30"/>
  <c r="K41" i="30"/>
  <c r="B41" i="30"/>
  <c r="CO2" i="33" l="1"/>
  <c r="CP2" i="33"/>
  <c r="CQ2" i="33"/>
  <c r="CR2" i="33"/>
  <c r="CS2" i="33"/>
  <c r="CT2" i="33"/>
  <c r="CU2" i="33"/>
  <c r="CN2" i="33"/>
  <c r="CG2" i="33"/>
  <c r="CH2" i="33"/>
  <c r="CI2" i="33"/>
  <c r="CJ2" i="33"/>
  <c r="CK2" i="33"/>
  <c r="CL2" i="33"/>
  <c r="CM2" i="33"/>
  <c r="CF2" i="33"/>
  <c r="BU2" i="33"/>
  <c r="BV2" i="33"/>
  <c r="BW2" i="33"/>
  <c r="BX2" i="33"/>
  <c r="BY2" i="33"/>
  <c r="BZ2" i="33"/>
  <c r="CA2" i="33"/>
  <c r="CB2" i="33"/>
  <c r="CC2" i="33"/>
  <c r="CD2" i="33"/>
  <c r="CE2" i="33"/>
  <c r="BT2" i="33"/>
  <c r="BP2" i="33"/>
  <c r="BQ2" i="33"/>
  <c r="BR2" i="33"/>
  <c r="BS2" i="33"/>
  <c r="BO2" i="33"/>
  <c r="K36" i="33" s="1"/>
  <c r="BD2" i="33"/>
  <c r="BE2" i="33"/>
  <c r="BF2" i="33"/>
  <c r="BG2" i="33"/>
  <c r="BH2" i="33"/>
  <c r="BI2" i="33"/>
  <c r="BJ2" i="33"/>
  <c r="BK2" i="33"/>
  <c r="BL2" i="33"/>
  <c r="BM2" i="33"/>
  <c r="BN2" i="33"/>
  <c r="BC2" i="33"/>
  <c r="AV2" i="33"/>
  <c r="AW2" i="33"/>
  <c r="AX2" i="33"/>
  <c r="AY2" i="33"/>
  <c r="AZ2" i="33"/>
  <c r="BA2" i="33"/>
  <c r="BB2" i="33"/>
  <c r="AU2" i="33"/>
  <c r="AM2" i="33"/>
  <c r="AN2" i="33"/>
  <c r="AO2" i="33"/>
  <c r="AP2" i="33"/>
  <c r="AQ2" i="33"/>
  <c r="AR2" i="33"/>
  <c r="AS2" i="33"/>
  <c r="AT2" i="33"/>
  <c r="AL2" i="33"/>
  <c r="AF2" i="33"/>
  <c r="AG2" i="33"/>
  <c r="AH2" i="33"/>
  <c r="AI2" i="33"/>
  <c r="AJ2" i="33"/>
  <c r="AK2" i="33"/>
  <c r="AE2" i="33"/>
  <c r="F26" i="33"/>
  <c r="F27" i="33"/>
  <c r="F28" i="33"/>
  <c r="F29" i="33"/>
  <c r="F30" i="33"/>
  <c r="F31" i="33"/>
  <c r="F32" i="33"/>
  <c r="F33" i="33"/>
  <c r="F34" i="33"/>
  <c r="F35" i="33"/>
  <c r="F36" i="33"/>
  <c r="F37" i="33"/>
  <c r="F38" i="33"/>
  <c r="F39" i="33"/>
  <c r="F40" i="33"/>
  <c r="F41" i="33"/>
  <c r="F25" i="33"/>
  <c r="AB2" i="33"/>
  <c r="AC2" i="33"/>
  <c r="AD2" i="33"/>
  <c r="AA2" i="33"/>
  <c r="S2" i="33"/>
  <c r="T2" i="33"/>
  <c r="U2" i="33"/>
  <c r="V2" i="33"/>
  <c r="W2" i="33"/>
  <c r="X2" i="33"/>
  <c r="Y2" i="33"/>
  <c r="Z2" i="33"/>
  <c r="R2" i="33"/>
  <c r="K2" i="33"/>
  <c r="L2" i="33"/>
  <c r="M2" i="33"/>
  <c r="N2" i="33"/>
  <c r="O2" i="33"/>
  <c r="P2" i="33"/>
  <c r="Q2" i="33"/>
  <c r="J2" i="33"/>
  <c r="D26" i="33" s="1"/>
  <c r="E2" i="33"/>
  <c r="F2" i="33"/>
  <c r="G2" i="33"/>
  <c r="H2" i="33"/>
  <c r="I2" i="33"/>
  <c r="D2" i="33"/>
  <c r="C32" i="33" s="1"/>
  <c r="B26" i="33"/>
  <c r="B27" i="33"/>
  <c r="B28" i="33"/>
  <c r="B29" i="33"/>
  <c r="B30" i="33"/>
  <c r="B31" i="33"/>
  <c r="B32" i="33"/>
  <c r="B33" i="33"/>
  <c r="B34" i="33"/>
  <c r="B35" i="33"/>
  <c r="B36" i="33"/>
  <c r="B37" i="33"/>
  <c r="B38" i="33"/>
  <c r="B39" i="33"/>
  <c r="B40" i="33"/>
  <c r="B41" i="33"/>
  <c r="B25" i="33"/>
  <c r="D36" i="33" l="1"/>
  <c r="D38" i="33"/>
  <c r="H33" i="33"/>
  <c r="J36" i="33"/>
  <c r="J41" i="33"/>
  <c r="J30" i="33"/>
  <c r="J38" i="33"/>
  <c r="J27" i="33"/>
  <c r="J31" i="33"/>
  <c r="J35" i="33"/>
  <c r="J39" i="33"/>
  <c r="J28" i="33"/>
  <c r="J32" i="33"/>
  <c r="J40" i="33"/>
  <c r="J29" i="33"/>
  <c r="J33" i="33"/>
  <c r="J37" i="33"/>
  <c r="J26" i="33"/>
  <c r="J34" i="33"/>
  <c r="J25" i="33"/>
  <c r="L30" i="33"/>
  <c r="N32" i="33"/>
  <c r="D33" i="33"/>
  <c r="G26" i="33"/>
  <c r="M38" i="33"/>
  <c r="H32" i="33"/>
  <c r="D41" i="33"/>
  <c r="D40" i="33"/>
  <c r="D39" i="33"/>
  <c r="H30" i="33"/>
  <c r="H25" i="33"/>
  <c r="G37" i="33"/>
  <c r="H31" i="33"/>
  <c r="H29" i="33"/>
  <c r="G32" i="33"/>
  <c r="H28" i="33"/>
  <c r="H26" i="33"/>
  <c r="D37" i="33"/>
  <c r="N39" i="33"/>
  <c r="K35" i="33"/>
  <c r="D35" i="33"/>
  <c r="K34" i="33"/>
  <c r="L37" i="33"/>
  <c r="G33" i="33"/>
  <c r="K33" i="33"/>
  <c r="D30" i="33"/>
  <c r="I34" i="33"/>
  <c r="E36" i="33"/>
  <c r="G30" i="33"/>
  <c r="L36" i="33"/>
  <c r="H27" i="33"/>
  <c r="G28" i="33"/>
  <c r="M37" i="33"/>
  <c r="K32" i="33"/>
  <c r="G31" i="33"/>
  <c r="K31" i="33"/>
  <c r="L32" i="33"/>
  <c r="N34" i="33"/>
  <c r="N38" i="33"/>
  <c r="I33" i="33"/>
  <c r="G53" i="33" s="1"/>
  <c r="I32" i="33"/>
  <c r="L35" i="33"/>
  <c r="M36" i="33"/>
  <c r="N37" i="33"/>
  <c r="C29" i="33"/>
  <c r="I31" i="33"/>
  <c r="L34" i="33"/>
  <c r="M35" i="33"/>
  <c r="N36" i="33"/>
  <c r="C28" i="33"/>
  <c r="G29" i="33"/>
  <c r="I30" i="33"/>
  <c r="G50" i="33" s="1"/>
  <c r="L33" i="33"/>
  <c r="M34" i="33"/>
  <c r="N35" i="33"/>
  <c r="E35" i="33"/>
  <c r="M33" i="33"/>
  <c r="E30" i="33"/>
  <c r="G27" i="33"/>
  <c r="I28" i="33"/>
  <c r="K30" i="33"/>
  <c r="L31" i="33"/>
  <c r="M32" i="33"/>
  <c r="N33" i="33"/>
  <c r="G25" i="33"/>
  <c r="I27" i="33"/>
  <c r="G47" i="33" s="1"/>
  <c r="K29" i="33"/>
  <c r="M31" i="33"/>
  <c r="E32" i="33"/>
  <c r="C40" i="33"/>
  <c r="C60" i="33" s="1"/>
  <c r="D34" i="33"/>
  <c r="E28" i="33"/>
  <c r="G41" i="33"/>
  <c r="H41" i="33"/>
  <c r="I25" i="33"/>
  <c r="I26" i="33"/>
  <c r="K28" i="33"/>
  <c r="L29" i="33"/>
  <c r="M30" i="33"/>
  <c r="N31" i="33"/>
  <c r="C25" i="33"/>
  <c r="E27" i="33"/>
  <c r="G40" i="33"/>
  <c r="H40" i="33"/>
  <c r="I41" i="33"/>
  <c r="G45" i="33"/>
  <c r="K27" i="33"/>
  <c r="L28" i="33"/>
  <c r="M29" i="33"/>
  <c r="N30" i="33"/>
  <c r="E33" i="33"/>
  <c r="I29" i="33"/>
  <c r="C38" i="33"/>
  <c r="C58" i="33" s="1"/>
  <c r="D32" i="33"/>
  <c r="C52" i="33" s="1"/>
  <c r="E25" i="33"/>
  <c r="E26" i="33"/>
  <c r="G39" i="33"/>
  <c r="H39" i="33"/>
  <c r="I40" i="33"/>
  <c r="K25" i="33"/>
  <c r="K26" i="33"/>
  <c r="L27" i="33"/>
  <c r="M28" i="33"/>
  <c r="N29" i="33"/>
  <c r="E34" i="33"/>
  <c r="E29" i="33"/>
  <c r="C37" i="33"/>
  <c r="C57" i="33" s="1"/>
  <c r="D31" i="33"/>
  <c r="E41" i="33"/>
  <c r="G38" i="33"/>
  <c r="H38" i="33"/>
  <c r="G58" i="33" s="1"/>
  <c r="I39" i="33"/>
  <c r="K41" i="33"/>
  <c r="L25" i="33"/>
  <c r="L26" i="33"/>
  <c r="M27" i="33"/>
  <c r="N28" i="33"/>
  <c r="C27" i="33"/>
  <c r="E40" i="33"/>
  <c r="H37" i="33"/>
  <c r="I38" i="33"/>
  <c r="K40" i="33"/>
  <c r="L41" i="33"/>
  <c r="M25" i="33"/>
  <c r="M26" i="33"/>
  <c r="N27" i="33"/>
  <c r="E31" i="33"/>
  <c r="C35" i="33"/>
  <c r="D29" i="33"/>
  <c r="E39" i="33"/>
  <c r="G36" i="33"/>
  <c r="H36" i="33"/>
  <c r="I37" i="33"/>
  <c r="K39" i="33"/>
  <c r="L40" i="33"/>
  <c r="M41" i="33"/>
  <c r="N25" i="33"/>
  <c r="N26" i="33"/>
  <c r="C26" i="33"/>
  <c r="C46" i="33" s="1"/>
  <c r="C34" i="33"/>
  <c r="C54" i="33" s="1"/>
  <c r="D28" i="33"/>
  <c r="E38" i="33"/>
  <c r="G35" i="33"/>
  <c r="H35" i="33"/>
  <c r="I36" i="33"/>
  <c r="K38" i="33"/>
  <c r="L39" i="33"/>
  <c r="M40" i="33"/>
  <c r="N41" i="33"/>
  <c r="C31" i="33"/>
  <c r="C41" i="33"/>
  <c r="C61" i="33" s="1"/>
  <c r="C36" i="33"/>
  <c r="C56" i="33" s="1"/>
  <c r="C33" i="33"/>
  <c r="C53" i="33" s="1"/>
  <c r="D27" i="33"/>
  <c r="E37" i="33"/>
  <c r="G34" i="33"/>
  <c r="H34" i="33"/>
  <c r="G54" i="33" s="1"/>
  <c r="I35" i="33"/>
  <c r="K37" i="33"/>
  <c r="L38" i="33"/>
  <c r="M39" i="33"/>
  <c r="N40" i="33"/>
  <c r="C30" i="33"/>
  <c r="C50" i="33" s="1"/>
  <c r="C39" i="33"/>
  <c r="C59" i="33" s="1"/>
  <c r="D25" i="33"/>
  <c r="V44" i="1"/>
  <c r="V45" i="1"/>
  <c r="V46" i="1"/>
  <c r="Q46" i="39" s="1"/>
  <c r="V47" i="1"/>
  <c r="V48" i="1"/>
  <c r="S48" i="39" s="1"/>
  <c r="V49" i="1"/>
  <c r="R49" i="39" s="1"/>
  <c r="V50" i="1"/>
  <c r="E50" i="39" s="1"/>
  <c r="V51" i="1"/>
  <c r="V52" i="1"/>
  <c r="E52" i="39" s="1"/>
  <c r="V53" i="1"/>
  <c r="U44" i="1"/>
  <c r="U45" i="1"/>
  <c r="U46" i="1"/>
  <c r="U47" i="1"/>
  <c r="U48" i="1"/>
  <c r="P48" i="39" s="1"/>
  <c r="U49" i="1"/>
  <c r="T49" i="39" s="1"/>
  <c r="U50" i="1"/>
  <c r="U51" i="1"/>
  <c r="U52" i="1"/>
  <c r="G52" i="39" s="1"/>
  <c r="U53" i="1"/>
  <c r="S33" i="39"/>
  <c r="U41" i="1"/>
  <c r="V32" i="1"/>
  <c r="Q32" i="39" s="1"/>
  <c r="V33" i="1"/>
  <c r="E33" i="39" s="1"/>
  <c r="V34" i="1"/>
  <c r="V35" i="1"/>
  <c r="V36" i="1"/>
  <c r="V37" i="1"/>
  <c r="U32" i="1"/>
  <c r="P32" i="39" s="1"/>
  <c r="U33" i="1"/>
  <c r="U34" i="1"/>
  <c r="Q34" i="39" s="1"/>
  <c r="U35" i="1"/>
  <c r="K35" i="39" s="1"/>
  <c r="U36" i="1"/>
  <c r="T36" i="39" s="1"/>
  <c r="U37" i="1"/>
  <c r="D32" i="39"/>
  <c r="N23" i="39"/>
  <c r="V19" i="1"/>
  <c r="V21" i="1"/>
  <c r="D21" i="39" s="1"/>
  <c r="V22" i="1"/>
  <c r="V23" i="1"/>
  <c r="V24" i="1"/>
  <c r="Q24" i="39" s="1"/>
  <c r="V25" i="1"/>
  <c r="R25" i="39" s="1"/>
  <c r="V26" i="1"/>
  <c r="U19" i="1"/>
  <c r="U21" i="1"/>
  <c r="U22" i="1"/>
  <c r="Q22" i="39" s="1"/>
  <c r="U23" i="1"/>
  <c r="R23" i="39" s="1"/>
  <c r="U24" i="1"/>
  <c r="R24" i="39" s="1"/>
  <c r="U25" i="1"/>
  <c r="U26" i="1"/>
  <c r="S26" i="39" s="1"/>
  <c r="T132" i="39"/>
  <c r="S132" i="39"/>
  <c r="R132" i="39"/>
  <c r="Q132" i="39"/>
  <c r="P132" i="39"/>
  <c r="O132" i="39"/>
  <c r="N132" i="39"/>
  <c r="M132" i="39"/>
  <c r="L132" i="39"/>
  <c r="K132" i="39"/>
  <c r="J132" i="39"/>
  <c r="I132" i="39"/>
  <c r="H132" i="39"/>
  <c r="G132" i="39"/>
  <c r="F132" i="39"/>
  <c r="E132" i="39"/>
  <c r="D132" i="39"/>
  <c r="T130" i="39"/>
  <c r="S130" i="39"/>
  <c r="R130" i="39"/>
  <c r="Q130" i="39"/>
  <c r="P130" i="39"/>
  <c r="O130" i="39"/>
  <c r="N130" i="39"/>
  <c r="M130" i="39"/>
  <c r="L130" i="39"/>
  <c r="K130" i="39"/>
  <c r="J130" i="39"/>
  <c r="I130" i="39"/>
  <c r="H130" i="39"/>
  <c r="G130" i="39"/>
  <c r="F130" i="39"/>
  <c r="E130" i="39"/>
  <c r="D130" i="39"/>
  <c r="T128" i="39"/>
  <c r="S128" i="39"/>
  <c r="R128" i="39"/>
  <c r="Q128" i="39"/>
  <c r="P128" i="39"/>
  <c r="O128" i="39"/>
  <c r="N128" i="39"/>
  <c r="M128" i="39"/>
  <c r="L128" i="39"/>
  <c r="K128" i="39"/>
  <c r="J128" i="39"/>
  <c r="I128" i="39"/>
  <c r="H128" i="39"/>
  <c r="G128" i="39"/>
  <c r="F128" i="39"/>
  <c r="E128" i="39"/>
  <c r="D128" i="39"/>
  <c r="T126" i="39"/>
  <c r="S126" i="39"/>
  <c r="R126" i="39"/>
  <c r="Q126" i="39"/>
  <c r="P126" i="39"/>
  <c r="O126" i="39"/>
  <c r="N126" i="39"/>
  <c r="M126" i="39"/>
  <c r="L126" i="39"/>
  <c r="K126" i="39"/>
  <c r="J126" i="39"/>
  <c r="I126" i="39"/>
  <c r="H126" i="39"/>
  <c r="G126" i="39"/>
  <c r="F126" i="39"/>
  <c r="E126" i="39"/>
  <c r="D126" i="39"/>
  <c r="T122" i="39"/>
  <c r="S122" i="39"/>
  <c r="R122" i="39"/>
  <c r="Q122" i="39"/>
  <c r="P122" i="39"/>
  <c r="O122" i="39"/>
  <c r="N122" i="39"/>
  <c r="M122" i="39"/>
  <c r="L122" i="39"/>
  <c r="K122" i="39"/>
  <c r="J122" i="39"/>
  <c r="I122" i="39"/>
  <c r="H122" i="39"/>
  <c r="G122" i="39"/>
  <c r="F122" i="39"/>
  <c r="E122" i="39"/>
  <c r="D122" i="39"/>
  <c r="T117" i="39"/>
  <c r="S117" i="39"/>
  <c r="R117" i="39"/>
  <c r="Q117" i="39"/>
  <c r="P117" i="39"/>
  <c r="O117" i="39"/>
  <c r="N117" i="39"/>
  <c r="M117" i="39"/>
  <c r="L117" i="39"/>
  <c r="K117" i="39"/>
  <c r="J117" i="39"/>
  <c r="I117" i="39"/>
  <c r="H117" i="39"/>
  <c r="G117" i="39"/>
  <c r="F117" i="39"/>
  <c r="E117" i="39"/>
  <c r="D117" i="39"/>
  <c r="T113" i="39"/>
  <c r="S113" i="39"/>
  <c r="R113" i="39"/>
  <c r="Q113" i="39"/>
  <c r="P113" i="39"/>
  <c r="O113" i="39"/>
  <c r="N113" i="39"/>
  <c r="M113" i="39"/>
  <c r="L113" i="39"/>
  <c r="K113" i="39"/>
  <c r="J113" i="39"/>
  <c r="I113" i="39"/>
  <c r="H113" i="39"/>
  <c r="G113" i="39"/>
  <c r="F113" i="39"/>
  <c r="E113" i="39"/>
  <c r="D113" i="39"/>
  <c r="T112" i="39"/>
  <c r="S112" i="39"/>
  <c r="R112" i="39"/>
  <c r="Q112" i="39"/>
  <c r="P112" i="39"/>
  <c r="O112" i="39"/>
  <c r="N112" i="39"/>
  <c r="M112" i="39"/>
  <c r="L112" i="39"/>
  <c r="K112" i="39"/>
  <c r="J112" i="39"/>
  <c r="I112" i="39"/>
  <c r="H112" i="39"/>
  <c r="G112" i="39"/>
  <c r="F112" i="39"/>
  <c r="E112" i="39"/>
  <c r="D112" i="39"/>
  <c r="I105" i="39"/>
  <c r="E105" i="39"/>
  <c r="N103" i="39"/>
  <c r="T20" i="1"/>
  <c r="V20" i="1" s="1"/>
  <c r="I20" i="1"/>
  <c r="U20" i="1" l="1"/>
  <c r="F22" i="39"/>
  <c r="N21" i="39"/>
  <c r="H21" i="39"/>
  <c r="M22" i="39"/>
  <c r="O23" i="39"/>
  <c r="T26" i="39"/>
  <c r="M26" i="39"/>
  <c r="R32" i="39"/>
  <c r="D33" i="39"/>
  <c r="M34" i="39"/>
  <c r="F51" i="39"/>
  <c r="F47" i="39"/>
  <c r="R46" i="39"/>
  <c r="S50" i="39"/>
  <c r="Q52" i="39"/>
  <c r="G55" i="33"/>
  <c r="M21" i="39"/>
  <c r="P22" i="39"/>
  <c r="L22" i="39"/>
  <c r="R26" i="39"/>
  <c r="T34" i="39"/>
  <c r="P46" i="39"/>
  <c r="Q48" i="39"/>
  <c r="Q49" i="39"/>
  <c r="R50" i="39"/>
  <c r="T25" i="39"/>
  <c r="P21" i="39"/>
  <c r="L21" i="39"/>
  <c r="O22" i="39"/>
  <c r="I22" i="39"/>
  <c r="Q26" i="39"/>
  <c r="M37" i="39"/>
  <c r="T33" i="39"/>
  <c r="R33" i="39"/>
  <c r="S34" i="39"/>
  <c r="S49" i="39"/>
  <c r="O46" i="39"/>
  <c r="N49" i="39"/>
  <c r="D52" i="39"/>
  <c r="S24" i="39"/>
  <c r="L19" i="39"/>
  <c r="P23" i="39"/>
  <c r="O21" i="39"/>
  <c r="K21" i="39"/>
  <c r="N22" i="39"/>
  <c r="Q23" i="39"/>
  <c r="P24" i="39"/>
  <c r="P26" i="39"/>
  <c r="L36" i="39"/>
  <c r="S32" i="39"/>
  <c r="T32" i="39"/>
  <c r="M32" i="39"/>
  <c r="Q33" i="39"/>
  <c r="R34" i="39"/>
  <c r="S36" i="39"/>
  <c r="F52" i="39"/>
  <c r="R48" i="39"/>
  <c r="F44" i="39"/>
  <c r="L46" i="39"/>
  <c r="M48" i="39"/>
  <c r="D50" i="39"/>
  <c r="T52" i="39"/>
  <c r="G49" i="33"/>
  <c r="G48" i="33"/>
  <c r="G51" i="33"/>
  <c r="G46" i="33"/>
  <c r="C55" i="33"/>
  <c r="G59" i="33"/>
  <c r="B78" i="33" s="1"/>
  <c r="G52" i="33"/>
  <c r="B71" i="33" s="1"/>
  <c r="B74" i="33"/>
  <c r="G60" i="33"/>
  <c r="B79" i="33" s="1"/>
  <c r="B73" i="33"/>
  <c r="C45" i="33"/>
  <c r="B64" i="33" s="1"/>
  <c r="B65" i="33"/>
  <c r="B77" i="33"/>
  <c r="C48" i="33"/>
  <c r="B67" i="33" s="1"/>
  <c r="B75" i="33"/>
  <c r="C51" i="33"/>
  <c r="G57" i="33"/>
  <c r="B76" i="33" s="1"/>
  <c r="B72" i="33"/>
  <c r="B69" i="33"/>
  <c r="C47" i="33"/>
  <c r="B66" i="33" s="1"/>
  <c r="G61" i="33"/>
  <c r="B80" i="33" s="1"/>
  <c r="G56" i="33"/>
  <c r="C49" i="33"/>
  <c r="B68" i="33" s="1"/>
  <c r="M20" i="39"/>
  <c r="O20" i="39"/>
  <c r="J20" i="39"/>
  <c r="K20" i="39"/>
  <c r="P20" i="39"/>
  <c r="Q20" i="39"/>
  <c r="E20" i="39"/>
  <c r="L20" i="39"/>
  <c r="R20" i="39"/>
  <c r="S20" i="39"/>
  <c r="D20" i="39"/>
  <c r="N20" i="39"/>
  <c r="F20" i="39"/>
  <c r="G20" i="39"/>
  <c r="H20" i="39"/>
  <c r="N24" i="39"/>
  <c r="P45" i="39"/>
  <c r="R45" i="39"/>
  <c r="S45" i="39"/>
  <c r="T45" i="39"/>
  <c r="E45" i="39"/>
  <c r="D45" i="39"/>
  <c r="F45" i="39"/>
  <c r="G45" i="39"/>
  <c r="H45" i="39"/>
  <c r="I45" i="39"/>
  <c r="J45" i="39"/>
  <c r="L45" i="39"/>
  <c r="M45" i="39"/>
  <c r="H19" i="39"/>
  <c r="I20" i="39"/>
  <c r="J21" i="39"/>
  <c r="K22" i="39"/>
  <c r="L23" i="39"/>
  <c r="M24" i="39"/>
  <c r="N25" i="39"/>
  <c r="O26" i="39"/>
  <c r="T35" i="39"/>
  <c r="F35" i="39"/>
  <c r="G35" i="39"/>
  <c r="H35" i="39"/>
  <c r="I35" i="39"/>
  <c r="J35" i="39"/>
  <c r="L35" i="39"/>
  <c r="N35" i="39"/>
  <c r="P35" i="39"/>
  <c r="Q35" i="39"/>
  <c r="O32" i="39"/>
  <c r="P33" i="39"/>
  <c r="N36" i="39"/>
  <c r="Q45" i="39"/>
  <c r="N53" i="39"/>
  <c r="P53" i="39"/>
  <c r="Q53" i="39"/>
  <c r="R53" i="39"/>
  <c r="S53" i="39"/>
  <c r="T53" i="39"/>
  <c r="F53" i="39"/>
  <c r="H53" i="39"/>
  <c r="J53" i="39"/>
  <c r="K53" i="39"/>
  <c r="G19" i="39"/>
  <c r="I21" i="39"/>
  <c r="J22" i="39"/>
  <c r="K23" i="39"/>
  <c r="L24" i="39"/>
  <c r="M25" i="39"/>
  <c r="N26" i="39"/>
  <c r="E34" i="39"/>
  <c r="F34" i="39"/>
  <c r="G34" i="39"/>
  <c r="H34" i="39"/>
  <c r="I34" i="39"/>
  <c r="O34" i="39"/>
  <c r="P34" i="39"/>
  <c r="N32" i="39"/>
  <c r="O33" i="39"/>
  <c r="N34" i="39"/>
  <c r="T47" i="39"/>
  <c r="O45" i="39"/>
  <c r="M19" i="39"/>
  <c r="N47" i="39"/>
  <c r="N45" i="39"/>
  <c r="D19" i="39"/>
  <c r="E19" i="39"/>
  <c r="G21" i="39"/>
  <c r="H22" i="39"/>
  <c r="I23" i="39"/>
  <c r="J24" i="39"/>
  <c r="K25" i="39"/>
  <c r="L26" i="39"/>
  <c r="L32" i="39"/>
  <c r="M33" i="39"/>
  <c r="L34" i="39"/>
  <c r="D37" i="39"/>
  <c r="M47" i="39"/>
  <c r="L47" i="39"/>
  <c r="K45" i="39"/>
  <c r="O50" i="39"/>
  <c r="O24" i="39"/>
  <c r="E36" i="39"/>
  <c r="D36" i="39"/>
  <c r="G36" i="39"/>
  <c r="H36" i="39"/>
  <c r="I36" i="39"/>
  <c r="J36" i="39"/>
  <c r="K36" i="39"/>
  <c r="M36" i="39"/>
  <c r="O36" i="39"/>
  <c r="Q36" i="39"/>
  <c r="R36" i="39"/>
  <c r="K24" i="39"/>
  <c r="F36" i="39"/>
  <c r="F21" i="39"/>
  <c r="G22" i="39"/>
  <c r="H23" i="39"/>
  <c r="I24" i="39"/>
  <c r="J25" i="39"/>
  <c r="K26" i="39"/>
  <c r="K32" i="39"/>
  <c r="L33" i="39"/>
  <c r="K34" i="39"/>
  <c r="T37" i="39"/>
  <c r="K47" i="39"/>
  <c r="K19" i="39"/>
  <c r="Q25" i="39"/>
  <c r="I19" i="39"/>
  <c r="T20" i="39"/>
  <c r="G23" i="39"/>
  <c r="I25" i="39"/>
  <c r="J32" i="39"/>
  <c r="K33" i="39"/>
  <c r="J34" i="39"/>
  <c r="Q37" i="39"/>
  <c r="H47" i="39"/>
  <c r="T51" i="39"/>
  <c r="E53" i="39"/>
  <c r="M23" i="39"/>
  <c r="P36" i="39"/>
  <c r="R19" i="39"/>
  <c r="T21" i="39"/>
  <c r="D22" i="39"/>
  <c r="E22" i="39"/>
  <c r="F23" i="39"/>
  <c r="G24" i="39"/>
  <c r="H25" i="39"/>
  <c r="I26" i="39"/>
  <c r="I32" i="39"/>
  <c r="J33" i="39"/>
  <c r="D35" i="39"/>
  <c r="O37" i="39"/>
  <c r="S51" i="39"/>
  <c r="F19" i="39"/>
  <c r="Q19" i="39"/>
  <c r="S21" i="39"/>
  <c r="T22" i="39"/>
  <c r="D23" i="39"/>
  <c r="E23" i="39"/>
  <c r="F24" i="39"/>
  <c r="G25" i="39"/>
  <c r="H26" i="39"/>
  <c r="H32" i="39"/>
  <c r="I33" i="39"/>
  <c r="S35" i="39"/>
  <c r="D53" i="39"/>
  <c r="P51" i="39"/>
  <c r="F37" i="39"/>
  <c r="H37" i="39"/>
  <c r="I37" i="39"/>
  <c r="J37" i="39"/>
  <c r="K37" i="39"/>
  <c r="L37" i="39"/>
  <c r="N37" i="39"/>
  <c r="P37" i="39"/>
  <c r="R37" i="39"/>
  <c r="S37" i="39"/>
  <c r="L25" i="39"/>
  <c r="S19" i="39"/>
  <c r="E21" i="39"/>
  <c r="J26" i="39"/>
  <c r="P19" i="39"/>
  <c r="R21" i="39"/>
  <c r="S22" i="39"/>
  <c r="T23" i="39"/>
  <c r="D24" i="39"/>
  <c r="E24" i="39"/>
  <c r="F25" i="39"/>
  <c r="G26" i="39"/>
  <c r="G32" i="39"/>
  <c r="H33" i="39"/>
  <c r="R35" i="39"/>
  <c r="G37" i="39"/>
  <c r="O53" i="39"/>
  <c r="J19" i="39"/>
  <c r="P25" i="39"/>
  <c r="O25" i="39"/>
  <c r="J23" i="39"/>
  <c r="T19" i="39"/>
  <c r="H24" i="39"/>
  <c r="O19" i="39"/>
  <c r="Q21" i="39"/>
  <c r="R22" i="39"/>
  <c r="S23" i="39"/>
  <c r="T24" i="39"/>
  <c r="D25" i="39"/>
  <c r="E25" i="39"/>
  <c r="F26" i="39"/>
  <c r="F32" i="39"/>
  <c r="G33" i="39"/>
  <c r="O35" i="39"/>
  <c r="E37" i="39"/>
  <c r="E51" i="39"/>
  <c r="D51" i="39"/>
  <c r="G51" i="39"/>
  <c r="H51" i="39"/>
  <c r="I51" i="39"/>
  <c r="J51" i="39"/>
  <c r="K51" i="39"/>
  <c r="L51" i="39"/>
  <c r="M51" i="39"/>
  <c r="N51" i="39"/>
  <c r="V51" i="39" s="1"/>
  <c r="O51" i="39"/>
  <c r="Q51" i="39"/>
  <c r="R51" i="39"/>
  <c r="M53" i="39"/>
  <c r="N33" i="39"/>
  <c r="N19" i="39"/>
  <c r="D26" i="39"/>
  <c r="E26" i="39"/>
  <c r="E32" i="39"/>
  <c r="F33" i="39"/>
  <c r="M35" i="39"/>
  <c r="T50" i="39"/>
  <c r="F50" i="39"/>
  <c r="G50" i="39"/>
  <c r="H50" i="39"/>
  <c r="I50" i="39"/>
  <c r="J50" i="39"/>
  <c r="K50" i="39"/>
  <c r="L50" i="39"/>
  <c r="M50" i="39"/>
  <c r="N50" i="39"/>
  <c r="P50" i="39"/>
  <c r="Q50" i="39"/>
  <c r="L53" i="39"/>
  <c r="S25" i="39"/>
  <c r="I53" i="39"/>
  <c r="D34" i="39"/>
  <c r="V34" i="39" s="1"/>
  <c r="E35" i="39"/>
  <c r="U35" i="39" s="1"/>
  <c r="G53" i="39"/>
  <c r="V53" i="39" s="1"/>
  <c r="J47" i="39"/>
  <c r="N46" i="39"/>
  <c r="O48" i="39"/>
  <c r="P49" i="39"/>
  <c r="S52" i="39"/>
  <c r="I47" i="39"/>
  <c r="M46" i="39"/>
  <c r="N48" i="39"/>
  <c r="O49" i="39"/>
  <c r="R52" i="39"/>
  <c r="G47" i="39"/>
  <c r="K46" i="39"/>
  <c r="L48" i="39"/>
  <c r="M49" i="39"/>
  <c r="P52" i="39"/>
  <c r="J46" i="39"/>
  <c r="K48" i="39"/>
  <c r="L49" i="39"/>
  <c r="O52" i="39"/>
  <c r="E47" i="39"/>
  <c r="I46" i="39"/>
  <c r="J48" i="39"/>
  <c r="K49" i="39"/>
  <c r="N52" i="39"/>
  <c r="H46" i="39"/>
  <c r="I48" i="39"/>
  <c r="J49" i="39"/>
  <c r="M52" i="39"/>
  <c r="S47" i="39"/>
  <c r="G46" i="39"/>
  <c r="H48" i="39"/>
  <c r="I49" i="39"/>
  <c r="L52" i="39"/>
  <c r="R47" i="39"/>
  <c r="F46" i="39"/>
  <c r="G48" i="39"/>
  <c r="H49" i="39"/>
  <c r="K52" i="39"/>
  <c r="Q47" i="39"/>
  <c r="D46" i="39"/>
  <c r="E46" i="39"/>
  <c r="F48" i="39"/>
  <c r="G49" i="39"/>
  <c r="J52" i="39"/>
  <c r="P47" i="39"/>
  <c r="T46" i="39"/>
  <c r="D48" i="39"/>
  <c r="V48" i="39" s="1"/>
  <c r="E48" i="39"/>
  <c r="F49" i="39"/>
  <c r="I52" i="39"/>
  <c r="O47" i="39"/>
  <c r="S46" i="39"/>
  <c r="T48" i="39"/>
  <c r="D49" i="39"/>
  <c r="E49" i="39"/>
  <c r="H52" i="39"/>
  <c r="D47" i="39"/>
  <c r="N44" i="39"/>
  <c r="R44" i="39"/>
  <c r="M44" i="39"/>
  <c r="L44" i="39"/>
  <c r="K44" i="39"/>
  <c r="J44" i="39"/>
  <c r="I44" i="39"/>
  <c r="H44" i="39"/>
  <c r="G44" i="39"/>
  <c r="D44" i="39"/>
  <c r="E44" i="39"/>
  <c r="T44" i="39"/>
  <c r="S44" i="39"/>
  <c r="Q44" i="39"/>
  <c r="P44" i="39"/>
  <c r="O44" i="39"/>
  <c r="U34" i="39"/>
  <c r="U48" i="39" l="1"/>
  <c r="V50" i="39"/>
  <c r="V33" i="39"/>
  <c r="V23" i="39"/>
  <c r="U36" i="39"/>
  <c r="U46" i="39"/>
  <c r="U32" i="39"/>
  <c r="V52" i="39"/>
  <c r="V45" i="39"/>
  <c r="U49" i="39"/>
  <c r="V49" i="39"/>
  <c r="V46" i="39"/>
  <c r="V26" i="39"/>
  <c r="U24" i="39"/>
  <c r="V22" i="39"/>
  <c r="U19" i="39"/>
  <c r="V36" i="39"/>
  <c r="V37" i="39"/>
  <c r="U21" i="39"/>
  <c r="V35" i="39"/>
  <c r="U20" i="39"/>
  <c r="B70" i="33"/>
  <c r="V24" i="39"/>
  <c r="V25" i="39"/>
  <c r="U33" i="39"/>
  <c r="V19" i="39"/>
  <c r="U37" i="39"/>
  <c r="U51" i="39"/>
  <c r="V21" i="39"/>
  <c r="U52" i="39"/>
  <c r="U50" i="39"/>
  <c r="U53" i="39"/>
  <c r="U23" i="39"/>
  <c r="U22" i="39"/>
  <c r="U25" i="39"/>
  <c r="V20" i="39"/>
  <c r="U26" i="39"/>
  <c r="U45" i="39"/>
  <c r="V32" i="39"/>
  <c r="V47" i="39"/>
  <c r="U47" i="39"/>
  <c r="U44" i="39"/>
  <c r="V44" i="39"/>
  <c r="U66" i="1" l="1"/>
  <c r="V66" i="1"/>
  <c r="I105" i="1"/>
  <c r="N103" i="1"/>
  <c r="E105" i="1"/>
  <c r="V95" i="1"/>
  <c r="U95" i="1"/>
  <c r="V97" i="1"/>
  <c r="V98" i="1"/>
  <c r="V99" i="1"/>
  <c r="V100" i="1"/>
  <c r="U97" i="1"/>
  <c r="U98" i="1"/>
  <c r="U99" i="1"/>
  <c r="U100" i="1"/>
  <c r="V94" i="1"/>
  <c r="V96" i="1"/>
  <c r="U94" i="1"/>
  <c r="U96" i="1"/>
  <c r="L98" i="39" l="1"/>
  <c r="N98" i="39"/>
  <c r="O98" i="39"/>
  <c r="P98" i="39"/>
  <c r="Q98" i="39"/>
  <c r="R98" i="39"/>
  <c r="S98" i="39"/>
  <c r="T98" i="39"/>
  <c r="E98" i="39"/>
  <c r="D98" i="39"/>
  <c r="F98" i="39"/>
  <c r="H98" i="39"/>
  <c r="I98" i="39"/>
  <c r="M98" i="39"/>
  <c r="K98" i="39"/>
  <c r="G98" i="39"/>
  <c r="J98" i="39"/>
  <c r="K97" i="39"/>
  <c r="M97" i="39"/>
  <c r="N97" i="39"/>
  <c r="O97" i="39"/>
  <c r="P97" i="39"/>
  <c r="Q97" i="39"/>
  <c r="R97" i="39"/>
  <c r="S97" i="39"/>
  <c r="T97" i="39"/>
  <c r="E97" i="39"/>
  <c r="D97" i="39"/>
  <c r="G97" i="39"/>
  <c r="H97" i="39"/>
  <c r="F97" i="39"/>
  <c r="I97" i="39"/>
  <c r="J97" i="39"/>
  <c r="L97" i="39"/>
  <c r="M99" i="39"/>
  <c r="O99" i="39"/>
  <c r="P99" i="39"/>
  <c r="Q99" i="39"/>
  <c r="R99" i="39"/>
  <c r="S99" i="39"/>
  <c r="T99" i="39"/>
  <c r="E99" i="39"/>
  <c r="D99" i="39"/>
  <c r="F99" i="39"/>
  <c r="G99" i="39"/>
  <c r="I99" i="39"/>
  <c r="J99" i="39"/>
  <c r="K99" i="39"/>
  <c r="H99" i="39"/>
  <c r="L99" i="39"/>
  <c r="N99" i="39"/>
  <c r="I95" i="39"/>
  <c r="K95" i="39"/>
  <c r="L95" i="39"/>
  <c r="M95" i="39"/>
  <c r="N95" i="39"/>
  <c r="O95" i="39"/>
  <c r="P95" i="39"/>
  <c r="Q95" i="39"/>
  <c r="R95" i="39"/>
  <c r="S95" i="39"/>
  <c r="E95" i="39"/>
  <c r="D95" i="39"/>
  <c r="F95" i="39"/>
  <c r="G95" i="39"/>
  <c r="H95" i="39"/>
  <c r="J95" i="39"/>
  <c r="T95" i="39"/>
  <c r="J96" i="39"/>
  <c r="L96" i="39"/>
  <c r="M96" i="39"/>
  <c r="N96" i="39"/>
  <c r="O96" i="39"/>
  <c r="P96" i="39"/>
  <c r="Q96" i="39"/>
  <c r="R96" i="39"/>
  <c r="S96" i="39"/>
  <c r="T96" i="39"/>
  <c r="F96" i="39"/>
  <c r="G96" i="39"/>
  <c r="E96" i="39"/>
  <c r="H96" i="39"/>
  <c r="I96" i="39"/>
  <c r="K96" i="39"/>
  <c r="D96" i="39"/>
  <c r="H94" i="39"/>
  <c r="J94" i="39"/>
  <c r="K94" i="39"/>
  <c r="L94" i="39"/>
  <c r="M94" i="39"/>
  <c r="N94" i="39"/>
  <c r="O94" i="39"/>
  <c r="P94" i="39"/>
  <c r="Q94" i="39"/>
  <c r="R94" i="39"/>
  <c r="T94" i="39"/>
  <c r="E94" i="39"/>
  <c r="D94" i="39"/>
  <c r="I94" i="39"/>
  <c r="S94" i="39"/>
  <c r="G94" i="39"/>
  <c r="F94" i="39"/>
  <c r="F66" i="39"/>
  <c r="H66" i="39"/>
  <c r="I66" i="39"/>
  <c r="J66" i="39"/>
  <c r="K66" i="39"/>
  <c r="L66" i="39"/>
  <c r="M66" i="39"/>
  <c r="N66" i="39"/>
  <c r="O66" i="39"/>
  <c r="P66" i="39"/>
  <c r="R66" i="39"/>
  <c r="S66" i="39"/>
  <c r="D66" i="39"/>
  <c r="E66" i="39"/>
  <c r="Q66" i="39"/>
  <c r="G66" i="39"/>
  <c r="T66" i="39"/>
  <c r="V92" i="1"/>
  <c r="U92" i="1"/>
  <c r="V93" i="1"/>
  <c r="U93" i="1"/>
  <c r="G93" i="39" l="1"/>
  <c r="I93" i="39"/>
  <c r="J93" i="39"/>
  <c r="K93" i="39"/>
  <c r="L93" i="39"/>
  <c r="M93" i="39"/>
  <c r="N93" i="39"/>
  <c r="O93" i="39"/>
  <c r="P93" i="39"/>
  <c r="Q93" i="39"/>
  <c r="S93" i="39"/>
  <c r="T93" i="39"/>
  <c r="E93" i="39"/>
  <c r="F93" i="39"/>
  <c r="H93" i="39"/>
  <c r="R93" i="39"/>
  <c r="D93" i="39"/>
  <c r="V99" i="39"/>
  <c r="U99" i="39"/>
  <c r="V98" i="39"/>
  <c r="U98" i="39"/>
  <c r="V97" i="39"/>
  <c r="U97" i="39"/>
  <c r="V96" i="39"/>
  <c r="U96" i="39"/>
  <c r="V95" i="39"/>
  <c r="U95" i="39"/>
  <c r="V66" i="39"/>
  <c r="F92" i="39"/>
  <c r="H92" i="39"/>
  <c r="I92" i="39"/>
  <c r="J92" i="39"/>
  <c r="K92" i="39"/>
  <c r="L92" i="39"/>
  <c r="M92" i="39"/>
  <c r="N92" i="39"/>
  <c r="O92" i="39"/>
  <c r="P92" i="39"/>
  <c r="R92" i="39"/>
  <c r="S92" i="39"/>
  <c r="T92" i="39"/>
  <c r="E92" i="39"/>
  <c r="G92" i="39"/>
  <c r="Q92" i="39"/>
  <c r="D92" i="39"/>
  <c r="U66" i="39"/>
  <c r="U94" i="39"/>
  <c r="V94" i="39"/>
  <c r="B21" i="30"/>
  <c r="U93" i="39" l="1"/>
  <c r="U92" i="39"/>
  <c r="V92" i="39"/>
  <c r="V93" i="39"/>
  <c r="V3" i="1"/>
  <c r="V4" i="1"/>
  <c r="V5" i="1"/>
  <c r="V31" i="1"/>
  <c r="V6" i="1"/>
  <c r="V7" i="1"/>
  <c r="V8" i="1"/>
  <c r="V9" i="1"/>
  <c r="V10" i="1"/>
  <c r="V18" i="1"/>
  <c r="V11" i="1"/>
  <c r="V12" i="1"/>
  <c r="V13" i="1"/>
  <c r="V14" i="1"/>
  <c r="V15" i="1"/>
  <c r="V16" i="1"/>
  <c r="V17" i="1"/>
  <c r="V27" i="1"/>
  <c r="V28" i="1"/>
  <c r="V29" i="1"/>
  <c r="V30" i="1"/>
  <c r="V38" i="1"/>
  <c r="V39" i="1"/>
  <c r="V40" i="1"/>
  <c r="V41" i="1"/>
  <c r="V43" i="1"/>
  <c r="V54" i="1"/>
  <c r="V55" i="1"/>
  <c r="V56" i="1"/>
  <c r="V57" i="1"/>
  <c r="V58" i="1"/>
  <c r="V59" i="1"/>
  <c r="V60" i="1"/>
  <c r="V61" i="1"/>
  <c r="V62" i="1"/>
  <c r="V63" i="1"/>
  <c r="V64" i="1"/>
  <c r="V65" i="1"/>
  <c r="V67" i="1"/>
  <c r="V68" i="1"/>
  <c r="V69" i="1"/>
  <c r="V70" i="1"/>
  <c r="V71" i="1"/>
  <c r="V72" i="1"/>
  <c r="V73" i="1"/>
  <c r="V74" i="1"/>
  <c r="V75" i="1"/>
  <c r="V76" i="1"/>
  <c r="V77" i="1"/>
  <c r="V78" i="1"/>
  <c r="V79" i="1"/>
  <c r="V80" i="1"/>
  <c r="V81" i="1"/>
  <c r="V82" i="1"/>
  <c r="V83" i="1"/>
  <c r="V84" i="1"/>
  <c r="V85" i="1"/>
  <c r="V86" i="1"/>
  <c r="V87" i="1"/>
  <c r="V88" i="1"/>
  <c r="V89" i="1"/>
  <c r="V90" i="1"/>
  <c r="V91" i="1"/>
  <c r="U3" i="1"/>
  <c r="U4" i="1"/>
  <c r="U5" i="1"/>
  <c r="U31" i="1"/>
  <c r="U6" i="1"/>
  <c r="U7" i="1"/>
  <c r="U8" i="1"/>
  <c r="U9" i="1"/>
  <c r="U10" i="1"/>
  <c r="U18" i="1"/>
  <c r="U11" i="1"/>
  <c r="U12" i="1"/>
  <c r="U13" i="1"/>
  <c r="U14" i="1"/>
  <c r="U15" i="1"/>
  <c r="U16" i="1"/>
  <c r="U17" i="1"/>
  <c r="U27" i="1"/>
  <c r="U28" i="1"/>
  <c r="U29" i="1"/>
  <c r="U30" i="1"/>
  <c r="U38" i="1"/>
  <c r="U39" i="1"/>
  <c r="U40" i="1"/>
  <c r="U43" i="1"/>
  <c r="U54" i="1"/>
  <c r="U55" i="1"/>
  <c r="U56" i="1"/>
  <c r="U57" i="1"/>
  <c r="U58" i="1"/>
  <c r="U59" i="1"/>
  <c r="U60" i="1"/>
  <c r="U61" i="1"/>
  <c r="U62" i="1"/>
  <c r="U63" i="1"/>
  <c r="U64" i="1"/>
  <c r="U65" i="1"/>
  <c r="U67" i="1"/>
  <c r="U68" i="1"/>
  <c r="U69" i="1"/>
  <c r="U70" i="1"/>
  <c r="U71" i="1"/>
  <c r="U72" i="1"/>
  <c r="U73" i="1"/>
  <c r="U74" i="1"/>
  <c r="U75" i="1"/>
  <c r="U76" i="1"/>
  <c r="U77" i="1"/>
  <c r="U78" i="1"/>
  <c r="U79" i="1"/>
  <c r="U80" i="1"/>
  <c r="U81" i="1"/>
  <c r="U82" i="1"/>
  <c r="U83" i="1"/>
  <c r="U84" i="1"/>
  <c r="U85" i="1"/>
  <c r="U86" i="1"/>
  <c r="U87" i="1"/>
  <c r="U88" i="1"/>
  <c r="U89" i="1"/>
  <c r="U90" i="1"/>
  <c r="U91" i="1"/>
  <c r="V2" i="1"/>
  <c r="U2" i="1"/>
  <c r="S11" i="39" l="1"/>
  <c r="E11" i="39"/>
  <c r="D11" i="39"/>
  <c r="F11" i="39"/>
  <c r="G11" i="39"/>
  <c r="H11" i="39"/>
  <c r="I11" i="39"/>
  <c r="J11" i="39"/>
  <c r="K11" i="39"/>
  <c r="L11" i="39"/>
  <c r="M11" i="39"/>
  <c r="O11" i="39"/>
  <c r="P11" i="39"/>
  <c r="N11" i="39"/>
  <c r="Q11" i="39"/>
  <c r="R11" i="39"/>
  <c r="T11" i="39"/>
  <c r="T90" i="39"/>
  <c r="F90" i="39"/>
  <c r="G90" i="39"/>
  <c r="H90" i="39"/>
  <c r="I90" i="39"/>
  <c r="J90" i="39"/>
  <c r="K90" i="39"/>
  <c r="L90" i="39"/>
  <c r="M90" i="39"/>
  <c r="N90" i="39"/>
  <c r="P90" i="39"/>
  <c r="Q90" i="39"/>
  <c r="E90" i="39"/>
  <c r="O90" i="39"/>
  <c r="R90" i="39"/>
  <c r="S90" i="39"/>
  <c r="D90" i="39"/>
  <c r="R88" i="39"/>
  <c r="T88" i="39"/>
  <c r="E88" i="39"/>
  <c r="D88" i="39"/>
  <c r="F88" i="39"/>
  <c r="G88" i="39"/>
  <c r="H88" i="39"/>
  <c r="I88" i="39"/>
  <c r="J88" i="39"/>
  <c r="K88" i="39"/>
  <c r="L88" i="39"/>
  <c r="N88" i="39"/>
  <c r="O88" i="39"/>
  <c r="M88" i="39"/>
  <c r="P88" i="39"/>
  <c r="Q88" i="39"/>
  <c r="S88" i="39"/>
  <c r="O43" i="39"/>
  <c r="Q43" i="39"/>
  <c r="R43" i="39"/>
  <c r="S43" i="39"/>
  <c r="T43" i="39"/>
  <c r="E43" i="39"/>
  <c r="D43" i="39"/>
  <c r="F43" i="39"/>
  <c r="G43" i="39"/>
  <c r="H43" i="39"/>
  <c r="I43" i="39"/>
  <c r="K43" i="39"/>
  <c r="L43" i="39"/>
  <c r="P43" i="39"/>
  <c r="N43" i="39"/>
  <c r="J43" i="39"/>
  <c r="M43" i="39"/>
  <c r="I18" i="39"/>
  <c r="K18" i="39"/>
  <c r="L18" i="39"/>
  <c r="M18" i="39"/>
  <c r="N18" i="39"/>
  <c r="O18" i="39"/>
  <c r="P18" i="39"/>
  <c r="Q18" i="39"/>
  <c r="R18" i="39"/>
  <c r="S18" i="39"/>
  <c r="E18" i="39"/>
  <c r="D18" i="39"/>
  <c r="F18" i="39"/>
  <c r="G18" i="39"/>
  <c r="H18" i="39"/>
  <c r="J18" i="39"/>
  <c r="T18" i="39"/>
  <c r="S89" i="39"/>
  <c r="E89" i="39"/>
  <c r="D89" i="39"/>
  <c r="F89" i="39"/>
  <c r="G89" i="39"/>
  <c r="H89" i="39"/>
  <c r="I89" i="39"/>
  <c r="J89" i="39"/>
  <c r="K89" i="39"/>
  <c r="L89" i="39"/>
  <c r="M89" i="39"/>
  <c r="O89" i="39"/>
  <c r="P89" i="39"/>
  <c r="N89" i="39"/>
  <c r="Q89" i="39"/>
  <c r="R89" i="39"/>
  <c r="T89" i="39"/>
  <c r="K71" i="39"/>
  <c r="M71" i="39"/>
  <c r="N71" i="39"/>
  <c r="O71" i="39"/>
  <c r="P71" i="39"/>
  <c r="Q71" i="39"/>
  <c r="R71" i="39"/>
  <c r="S71" i="39"/>
  <c r="T71" i="39"/>
  <c r="E71" i="39"/>
  <c r="D71" i="39"/>
  <c r="G71" i="39"/>
  <c r="H71" i="39"/>
  <c r="F71" i="39"/>
  <c r="I71" i="39"/>
  <c r="J71" i="39"/>
  <c r="L71" i="39"/>
  <c r="T85" i="39"/>
  <c r="F85" i="39"/>
  <c r="G85" i="39"/>
  <c r="H85" i="39"/>
  <c r="I85" i="39"/>
  <c r="J85" i="39"/>
  <c r="K85" i="39"/>
  <c r="L85" i="39"/>
  <c r="M85" i="39"/>
  <c r="N85" i="39"/>
  <c r="P85" i="39"/>
  <c r="Q85" i="39"/>
  <c r="E85" i="39"/>
  <c r="O85" i="39"/>
  <c r="R85" i="39"/>
  <c r="S85" i="39"/>
  <c r="D85" i="39"/>
  <c r="N41" i="39"/>
  <c r="P41" i="39"/>
  <c r="Q41" i="39"/>
  <c r="R41" i="39"/>
  <c r="S41" i="39"/>
  <c r="T41" i="39"/>
  <c r="E41" i="39"/>
  <c r="D41" i="39"/>
  <c r="F41" i="39"/>
  <c r="G41" i="39"/>
  <c r="H41" i="39"/>
  <c r="J41" i="39"/>
  <c r="K41" i="39"/>
  <c r="I41" i="39"/>
  <c r="L41" i="39"/>
  <c r="M41" i="39"/>
  <c r="O41" i="39"/>
  <c r="E86" i="39"/>
  <c r="D86" i="39"/>
  <c r="G86" i="39"/>
  <c r="H86" i="39"/>
  <c r="I86" i="39"/>
  <c r="J86" i="39"/>
  <c r="K86" i="39"/>
  <c r="L86" i="39"/>
  <c r="M86" i="39"/>
  <c r="N86" i="39"/>
  <c r="O86" i="39"/>
  <c r="Q86" i="39"/>
  <c r="R86" i="39"/>
  <c r="F86" i="39"/>
  <c r="P86" i="39"/>
  <c r="S86" i="39"/>
  <c r="T86" i="39"/>
  <c r="J9" i="39"/>
  <c r="K9" i="39"/>
  <c r="L9" i="39"/>
  <c r="M9" i="39"/>
  <c r="N9" i="39"/>
  <c r="Q9" i="39"/>
  <c r="R9" i="39"/>
  <c r="O9" i="39"/>
  <c r="G9" i="39"/>
  <c r="P9" i="39"/>
  <c r="S9" i="39"/>
  <c r="T9" i="39"/>
  <c r="H9" i="39"/>
  <c r="E9" i="39"/>
  <c r="D9" i="39"/>
  <c r="F9" i="39"/>
  <c r="I9" i="39"/>
  <c r="R83" i="39"/>
  <c r="T83" i="39"/>
  <c r="E83" i="39"/>
  <c r="D83" i="39"/>
  <c r="F83" i="39"/>
  <c r="G83" i="39"/>
  <c r="H83" i="39"/>
  <c r="I83" i="39"/>
  <c r="J83" i="39"/>
  <c r="K83" i="39"/>
  <c r="L83" i="39"/>
  <c r="N83" i="39"/>
  <c r="O83" i="39"/>
  <c r="S83" i="39"/>
  <c r="M83" i="39"/>
  <c r="Q83" i="39"/>
  <c r="P83" i="39"/>
  <c r="M40" i="39"/>
  <c r="O40" i="39"/>
  <c r="P40" i="39"/>
  <c r="Q40" i="39"/>
  <c r="R40" i="39"/>
  <c r="S40" i="39"/>
  <c r="T40" i="39"/>
  <c r="E40" i="39"/>
  <c r="D40" i="39"/>
  <c r="F40" i="39"/>
  <c r="G40" i="39"/>
  <c r="I40" i="39"/>
  <c r="J40" i="39"/>
  <c r="H40" i="39"/>
  <c r="K40" i="39"/>
  <c r="L40" i="39"/>
  <c r="N40" i="39"/>
  <c r="R7" i="39"/>
  <c r="T7" i="39"/>
  <c r="E7" i="39"/>
  <c r="D7" i="39"/>
  <c r="F7" i="39"/>
  <c r="G7" i="39"/>
  <c r="H7" i="39"/>
  <c r="I7" i="39"/>
  <c r="J7" i="39"/>
  <c r="K7" i="39"/>
  <c r="L7" i="39"/>
  <c r="N7" i="39"/>
  <c r="O7" i="39"/>
  <c r="M7" i="39"/>
  <c r="P7" i="39"/>
  <c r="Q7" i="39"/>
  <c r="S7" i="39"/>
  <c r="O54" i="39"/>
  <c r="Q54" i="39"/>
  <c r="R54" i="39"/>
  <c r="S54" i="39"/>
  <c r="T54" i="39"/>
  <c r="E54" i="39"/>
  <c r="D54" i="39"/>
  <c r="G54" i="39"/>
  <c r="I54" i="39"/>
  <c r="K54" i="39"/>
  <c r="L54" i="39"/>
  <c r="H54" i="39"/>
  <c r="F54" i="39"/>
  <c r="J54" i="39"/>
  <c r="N54" i="39"/>
  <c r="M54" i="39"/>
  <c r="P54" i="39"/>
  <c r="G38" i="39"/>
  <c r="I38" i="39"/>
  <c r="J38" i="39"/>
  <c r="K38" i="39"/>
  <c r="L38" i="39"/>
  <c r="M38" i="39"/>
  <c r="O38" i="39"/>
  <c r="Q38" i="39"/>
  <c r="S38" i="39"/>
  <c r="T38" i="39"/>
  <c r="P38" i="39"/>
  <c r="R38" i="39"/>
  <c r="D38" i="39"/>
  <c r="F38" i="39"/>
  <c r="N38" i="39"/>
  <c r="E38" i="39"/>
  <c r="H38" i="39"/>
  <c r="Q6" i="39"/>
  <c r="S6" i="39"/>
  <c r="T6" i="39"/>
  <c r="E6" i="39"/>
  <c r="D6" i="39"/>
  <c r="F6" i="39"/>
  <c r="G6" i="39"/>
  <c r="H6" i="39"/>
  <c r="I6" i="39"/>
  <c r="J6" i="39"/>
  <c r="K6" i="39"/>
  <c r="M6" i="39"/>
  <c r="N6" i="39"/>
  <c r="O6" i="39"/>
  <c r="L6" i="39"/>
  <c r="P6" i="39"/>
  <c r="R6" i="39"/>
  <c r="L72" i="39"/>
  <c r="N72" i="39"/>
  <c r="O72" i="39"/>
  <c r="P72" i="39"/>
  <c r="Q72" i="39"/>
  <c r="R72" i="39"/>
  <c r="S72" i="39"/>
  <c r="T72" i="39"/>
  <c r="E72" i="39"/>
  <c r="D72" i="39"/>
  <c r="F72" i="39"/>
  <c r="H72" i="39"/>
  <c r="I72" i="39"/>
  <c r="G72" i="39"/>
  <c r="J72" i="39"/>
  <c r="K72" i="39"/>
  <c r="M72" i="39"/>
  <c r="K10" i="39"/>
  <c r="M10" i="39"/>
  <c r="J10" i="39"/>
  <c r="N10" i="39"/>
  <c r="O10" i="39"/>
  <c r="T10" i="39"/>
  <c r="L10" i="39"/>
  <c r="P10" i="39"/>
  <c r="Q10" i="39"/>
  <c r="R10" i="39"/>
  <c r="S10" i="39"/>
  <c r="E10" i="39"/>
  <c r="I10" i="39"/>
  <c r="D10" i="39"/>
  <c r="H10" i="39"/>
  <c r="F10" i="39"/>
  <c r="G10" i="39"/>
  <c r="I8" i="39"/>
  <c r="K8" i="39"/>
  <c r="L8" i="39"/>
  <c r="Q8" i="39"/>
  <c r="M8" i="39"/>
  <c r="N8" i="39"/>
  <c r="S8" i="39"/>
  <c r="O8" i="39"/>
  <c r="J8" i="39"/>
  <c r="P8" i="39"/>
  <c r="R8" i="39"/>
  <c r="T8" i="39"/>
  <c r="F8" i="39"/>
  <c r="G8" i="39"/>
  <c r="H8" i="39"/>
  <c r="E8" i="39"/>
  <c r="D8" i="39"/>
  <c r="T30" i="39"/>
  <c r="E30" i="39"/>
  <c r="D30" i="39"/>
  <c r="F30" i="39"/>
  <c r="G30" i="39"/>
  <c r="S30" i="39"/>
  <c r="H30" i="39"/>
  <c r="I30" i="39"/>
  <c r="K30" i="39"/>
  <c r="J30" i="39"/>
  <c r="Q30" i="39"/>
  <c r="L30" i="39"/>
  <c r="M30" i="39"/>
  <c r="N30" i="39"/>
  <c r="O30" i="39"/>
  <c r="P30" i="39"/>
  <c r="R30" i="39"/>
  <c r="O80" i="39"/>
  <c r="Q80" i="39"/>
  <c r="R80" i="39"/>
  <c r="S80" i="39"/>
  <c r="T80" i="39"/>
  <c r="E80" i="39"/>
  <c r="D80" i="39"/>
  <c r="F80" i="39"/>
  <c r="G80" i="39"/>
  <c r="H80" i="39"/>
  <c r="I80" i="39"/>
  <c r="K80" i="39"/>
  <c r="L80" i="39"/>
  <c r="M80" i="39"/>
  <c r="J80" i="39"/>
  <c r="N80" i="39"/>
  <c r="P80" i="39"/>
  <c r="L29" i="39"/>
  <c r="N29" i="39"/>
  <c r="O29" i="39"/>
  <c r="P29" i="39"/>
  <c r="Q29" i="39"/>
  <c r="R29" i="39"/>
  <c r="S29" i="39"/>
  <c r="T29" i="39"/>
  <c r="E29" i="39"/>
  <c r="D29" i="39"/>
  <c r="F29" i="39"/>
  <c r="H29" i="39"/>
  <c r="I29" i="39"/>
  <c r="J29" i="39"/>
  <c r="G29" i="39"/>
  <c r="K29" i="39"/>
  <c r="M29" i="39"/>
  <c r="N74" i="39"/>
  <c r="P74" i="39"/>
  <c r="Q74" i="39"/>
  <c r="R74" i="39"/>
  <c r="S74" i="39"/>
  <c r="T74" i="39"/>
  <c r="E74" i="39"/>
  <c r="D74" i="39"/>
  <c r="F74" i="39"/>
  <c r="G74" i="39"/>
  <c r="H74" i="39"/>
  <c r="J74" i="39"/>
  <c r="K74" i="39"/>
  <c r="L74" i="39"/>
  <c r="I74" i="39"/>
  <c r="M74" i="39"/>
  <c r="O74" i="39"/>
  <c r="H68" i="39"/>
  <c r="J68" i="39"/>
  <c r="K68" i="39"/>
  <c r="L68" i="39"/>
  <c r="M68" i="39"/>
  <c r="N68" i="39"/>
  <c r="O68" i="39"/>
  <c r="P68" i="39"/>
  <c r="Q68" i="39"/>
  <c r="R68" i="39"/>
  <c r="T68" i="39"/>
  <c r="E68" i="39"/>
  <c r="D68" i="39"/>
  <c r="F68" i="39"/>
  <c r="G68" i="39"/>
  <c r="I68" i="39"/>
  <c r="S68" i="39"/>
  <c r="P81" i="39"/>
  <c r="R81" i="39"/>
  <c r="S81" i="39"/>
  <c r="T81" i="39"/>
  <c r="E81" i="39"/>
  <c r="D81" i="39"/>
  <c r="F81" i="39"/>
  <c r="G81" i="39"/>
  <c r="H81" i="39"/>
  <c r="I81" i="39"/>
  <c r="J81" i="39"/>
  <c r="L81" i="39"/>
  <c r="M81" i="39"/>
  <c r="K81" i="39"/>
  <c r="N81" i="39"/>
  <c r="O81" i="39"/>
  <c r="Q81" i="39"/>
  <c r="N79" i="39"/>
  <c r="P79" i="39"/>
  <c r="Q79" i="39"/>
  <c r="R79" i="39"/>
  <c r="S79" i="39"/>
  <c r="T79" i="39"/>
  <c r="E79" i="39"/>
  <c r="D79" i="39"/>
  <c r="F79" i="39"/>
  <c r="G79" i="39"/>
  <c r="H79" i="39"/>
  <c r="J79" i="39"/>
  <c r="K79" i="39"/>
  <c r="O79" i="39"/>
  <c r="M79" i="39"/>
  <c r="I79" i="39"/>
  <c r="L79" i="39"/>
  <c r="K28" i="39"/>
  <c r="M28" i="39"/>
  <c r="N28" i="39"/>
  <c r="O28" i="39"/>
  <c r="P28" i="39"/>
  <c r="Q28" i="39"/>
  <c r="R28" i="39"/>
  <c r="S28" i="39"/>
  <c r="T28" i="39"/>
  <c r="E28" i="39"/>
  <c r="D28" i="39"/>
  <c r="G28" i="39"/>
  <c r="H28" i="39"/>
  <c r="L28" i="39"/>
  <c r="J28" i="39"/>
  <c r="F28" i="39"/>
  <c r="I28" i="39"/>
  <c r="P5" i="39"/>
  <c r="R5" i="39"/>
  <c r="S5" i="39"/>
  <c r="T5" i="39"/>
  <c r="E5" i="39"/>
  <c r="D5" i="39"/>
  <c r="F5" i="39"/>
  <c r="G5" i="39"/>
  <c r="H5" i="39"/>
  <c r="I5" i="39"/>
  <c r="J5" i="39"/>
  <c r="L5" i="39"/>
  <c r="M5" i="39"/>
  <c r="Q5" i="39"/>
  <c r="O5" i="39"/>
  <c r="K5" i="39"/>
  <c r="N5" i="39"/>
  <c r="P55" i="39"/>
  <c r="R55" i="39"/>
  <c r="S55" i="39"/>
  <c r="T55" i="39"/>
  <c r="E55" i="39"/>
  <c r="D55" i="39"/>
  <c r="F55" i="39"/>
  <c r="G55" i="39"/>
  <c r="H55" i="39"/>
  <c r="I55" i="39"/>
  <c r="J55" i="39"/>
  <c r="L55" i="39"/>
  <c r="M55" i="39"/>
  <c r="K55" i="39"/>
  <c r="N55" i="39"/>
  <c r="O55" i="39"/>
  <c r="Q55" i="39"/>
  <c r="S84" i="39"/>
  <c r="E84" i="39"/>
  <c r="D84" i="39"/>
  <c r="F84" i="39"/>
  <c r="G84" i="39"/>
  <c r="H84" i="39"/>
  <c r="I84" i="39"/>
  <c r="J84" i="39"/>
  <c r="K84" i="39"/>
  <c r="L84" i="39"/>
  <c r="M84" i="39"/>
  <c r="O84" i="39"/>
  <c r="P84" i="39"/>
  <c r="Q84" i="39"/>
  <c r="N84" i="39"/>
  <c r="R84" i="39"/>
  <c r="T84" i="39"/>
  <c r="Q82" i="39"/>
  <c r="S82" i="39"/>
  <c r="T82" i="39"/>
  <c r="E82" i="39"/>
  <c r="D82" i="39"/>
  <c r="F82" i="39"/>
  <c r="G82" i="39"/>
  <c r="H82" i="39"/>
  <c r="I82" i="39"/>
  <c r="J82" i="39"/>
  <c r="K82" i="39"/>
  <c r="M82" i="39"/>
  <c r="N82" i="39"/>
  <c r="L82" i="39"/>
  <c r="O82" i="39"/>
  <c r="P82" i="39"/>
  <c r="R82" i="39"/>
  <c r="M78" i="39"/>
  <c r="O78" i="39"/>
  <c r="P78" i="39"/>
  <c r="Q78" i="39"/>
  <c r="R78" i="39"/>
  <c r="S78" i="39"/>
  <c r="T78" i="39"/>
  <c r="E78" i="39"/>
  <c r="D78" i="39"/>
  <c r="F78" i="39"/>
  <c r="G78" i="39"/>
  <c r="I78" i="39"/>
  <c r="J78" i="39"/>
  <c r="H78" i="39"/>
  <c r="K78" i="39"/>
  <c r="L78" i="39"/>
  <c r="N78" i="39"/>
  <c r="K61" i="39"/>
  <c r="M61" i="39"/>
  <c r="N61" i="39"/>
  <c r="O61" i="39"/>
  <c r="P61" i="39"/>
  <c r="Q61" i="39"/>
  <c r="R61" i="39"/>
  <c r="S61" i="39"/>
  <c r="T61" i="39"/>
  <c r="E61" i="39"/>
  <c r="D61" i="39"/>
  <c r="G61" i="39"/>
  <c r="H61" i="39"/>
  <c r="I61" i="39"/>
  <c r="F61" i="39"/>
  <c r="J61" i="39"/>
  <c r="L61" i="39"/>
  <c r="J27" i="39"/>
  <c r="L27" i="39"/>
  <c r="M27" i="39"/>
  <c r="N27" i="39"/>
  <c r="O27" i="39"/>
  <c r="P27" i="39"/>
  <c r="Q27" i="39"/>
  <c r="R27" i="39"/>
  <c r="S27" i="39"/>
  <c r="T27" i="39"/>
  <c r="F27" i="39"/>
  <c r="G27" i="39"/>
  <c r="E27" i="39"/>
  <c r="H27" i="39"/>
  <c r="I27" i="39"/>
  <c r="K27" i="39"/>
  <c r="D27" i="39"/>
  <c r="O4" i="39"/>
  <c r="Q4" i="39"/>
  <c r="R4" i="39"/>
  <c r="S4" i="39"/>
  <c r="T4" i="39"/>
  <c r="E4" i="39"/>
  <c r="D4" i="39"/>
  <c r="F4" i="39"/>
  <c r="G4" i="39"/>
  <c r="H4" i="39"/>
  <c r="I4" i="39"/>
  <c r="K4" i="39"/>
  <c r="L4" i="39"/>
  <c r="J4" i="39"/>
  <c r="M4" i="39"/>
  <c r="N4" i="39"/>
  <c r="P4" i="39"/>
  <c r="T12" i="39"/>
  <c r="F12" i="39"/>
  <c r="G12" i="39"/>
  <c r="H12" i="39"/>
  <c r="I12" i="39"/>
  <c r="J12" i="39"/>
  <c r="K12" i="39"/>
  <c r="L12" i="39"/>
  <c r="M12" i="39"/>
  <c r="N12" i="39"/>
  <c r="P12" i="39"/>
  <c r="Q12" i="39"/>
  <c r="D12" i="39"/>
  <c r="S12" i="39"/>
  <c r="O12" i="39"/>
  <c r="E12" i="39"/>
  <c r="R12" i="39"/>
  <c r="G67" i="39"/>
  <c r="I67" i="39"/>
  <c r="J67" i="39"/>
  <c r="K67" i="39"/>
  <c r="L67" i="39"/>
  <c r="M67" i="39"/>
  <c r="N67" i="39"/>
  <c r="O67" i="39"/>
  <c r="P67" i="39"/>
  <c r="Q67" i="39"/>
  <c r="S67" i="39"/>
  <c r="T67" i="39"/>
  <c r="D67" i="39"/>
  <c r="E67" i="39"/>
  <c r="F67" i="39"/>
  <c r="H67" i="39"/>
  <c r="R67" i="39"/>
  <c r="L77" i="39"/>
  <c r="N77" i="39"/>
  <c r="O77" i="39"/>
  <c r="P77" i="39"/>
  <c r="Q77" i="39"/>
  <c r="R77" i="39"/>
  <c r="S77" i="39"/>
  <c r="T77" i="39"/>
  <c r="E77" i="39"/>
  <c r="D77" i="39"/>
  <c r="F77" i="39"/>
  <c r="H77" i="39"/>
  <c r="I77" i="39"/>
  <c r="G77" i="39"/>
  <c r="J77" i="39"/>
  <c r="K77" i="39"/>
  <c r="M77" i="39"/>
  <c r="N3" i="39"/>
  <c r="P3" i="39"/>
  <c r="Q3" i="39"/>
  <c r="R3" i="39"/>
  <c r="S3" i="39"/>
  <c r="T3" i="39"/>
  <c r="E3" i="39"/>
  <c r="D3" i="39"/>
  <c r="F3" i="39"/>
  <c r="G3" i="39"/>
  <c r="H3" i="39"/>
  <c r="J3" i="39"/>
  <c r="K3" i="39"/>
  <c r="I3" i="39"/>
  <c r="L3" i="39"/>
  <c r="M3" i="39"/>
  <c r="O3" i="39"/>
  <c r="J70" i="39"/>
  <c r="L70" i="39"/>
  <c r="M70" i="39"/>
  <c r="N70" i="39"/>
  <c r="O70" i="39"/>
  <c r="P70" i="39"/>
  <c r="Q70" i="39"/>
  <c r="R70" i="39"/>
  <c r="S70" i="39"/>
  <c r="T70" i="39"/>
  <c r="F70" i="39"/>
  <c r="G70" i="39"/>
  <c r="H70" i="39"/>
  <c r="E70" i="39"/>
  <c r="I70" i="39"/>
  <c r="K70" i="39"/>
  <c r="D70" i="39"/>
  <c r="H39" i="39"/>
  <c r="J39" i="39"/>
  <c r="K39" i="39"/>
  <c r="L39" i="39"/>
  <c r="M39" i="39"/>
  <c r="N39" i="39"/>
  <c r="P39" i="39"/>
  <c r="R39" i="39"/>
  <c r="T39" i="39"/>
  <c r="E39" i="39"/>
  <c r="D39" i="39"/>
  <c r="Q39" i="39"/>
  <c r="F39" i="39"/>
  <c r="G39" i="39"/>
  <c r="I39" i="39"/>
  <c r="O39" i="39"/>
  <c r="S39" i="39"/>
  <c r="E65" i="39"/>
  <c r="D65" i="39"/>
  <c r="G65" i="39"/>
  <c r="H65" i="39"/>
  <c r="I65" i="39"/>
  <c r="J65" i="39"/>
  <c r="K65" i="39"/>
  <c r="L65" i="39"/>
  <c r="M65" i="39"/>
  <c r="N65" i="39"/>
  <c r="O65" i="39"/>
  <c r="Q65" i="39"/>
  <c r="R65" i="39"/>
  <c r="F65" i="39"/>
  <c r="P65" i="39"/>
  <c r="S65" i="39"/>
  <c r="T65" i="39"/>
  <c r="T64" i="39"/>
  <c r="F64" i="39"/>
  <c r="G64" i="39"/>
  <c r="H64" i="39"/>
  <c r="I64" i="39"/>
  <c r="J64" i="39"/>
  <c r="K64" i="39"/>
  <c r="L64" i="39"/>
  <c r="M64" i="39"/>
  <c r="N64" i="39"/>
  <c r="P64" i="39"/>
  <c r="Q64" i="39"/>
  <c r="E64" i="39"/>
  <c r="O64" i="39"/>
  <c r="R64" i="39"/>
  <c r="S64" i="39"/>
  <c r="D64" i="39"/>
  <c r="L17" i="39"/>
  <c r="N17" i="39"/>
  <c r="M17" i="39"/>
  <c r="O17" i="39"/>
  <c r="D17" i="39"/>
  <c r="P17" i="39"/>
  <c r="F17" i="39"/>
  <c r="Q17" i="39"/>
  <c r="S17" i="39"/>
  <c r="E17" i="39"/>
  <c r="R17" i="39"/>
  <c r="T17" i="39"/>
  <c r="K17" i="39"/>
  <c r="G17" i="39"/>
  <c r="H17" i="39"/>
  <c r="I17" i="39"/>
  <c r="J17" i="39"/>
  <c r="J59" i="39"/>
  <c r="L59" i="39"/>
  <c r="M59" i="39"/>
  <c r="N59" i="39"/>
  <c r="O59" i="39"/>
  <c r="P59" i="39"/>
  <c r="Q59" i="39"/>
  <c r="R59" i="39"/>
  <c r="S59" i="39"/>
  <c r="T59" i="39"/>
  <c r="F59" i="39"/>
  <c r="G59" i="39"/>
  <c r="K59" i="39"/>
  <c r="D59" i="39"/>
  <c r="I59" i="39"/>
  <c r="E59" i="39"/>
  <c r="H59" i="39"/>
  <c r="H16" i="39"/>
  <c r="J16" i="39"/>
  <c r="K16" i="39"/>
  <c r="L16" i="39"/>
  <c r="M16" i="39"/>
  <c r="N16" i="39"/>
  <c r="O16" i="39"/>
  <c r="P16" i="39"/>
  <c r="Q16" i="39"/>
  <c r="R16" i="39"/>
  <c r="T16" i="39"/>
  <c r="E16" i="39"/>
  <c r="D16" i="39"/>
  <c r="F16" i="39"/>
  <c r="G16" i="39"/>
  <c r="I16" i="39"/>
  <c r="S16" i="39"/>
  <c r="M73" i="39"/>
  <c r="O73" i="39"/>
  <c r="P73" i="39"/>
  <c r="Q73" i="39"/>
  <c r="R73" i="39"/>
  <c r="S73" i="39"/>
  <c r="T73" i="39"/>
  <c r="E73" i="39"/>
  <c r="D73" i="39"/>
  <c r="F73" i="39"/>
  <c r="G73" i="39"/>
  <c r="I73" i="39"/>
  <c r="J73" i="39"/>
  <c r="N73" i="39"/>
  <c r="H73" i="39"/>
  <c r="K73" i="39"/>
  <c r="L73" i="39"/>
  <c r="Q87" i="39"/>
  <c r="S87" i="39"/>
  <c r="T87" i="39"/>
  <c r="E87" i="39"/>
  <c r="D87" i="39"/>
  <c r="F87" i="39"/>
  <c r="G87" i="39"/>
  <c r="H87" i="39"/>
  <c r="I87" i="39"/>
  <c r="J87" i="39"/>
  <c r="K87" i="39"/>
  <c r="M87" i="39"/>
  <c r="N87" i="39"/>
  <c r="R87" i="39"/>
  <c r="P87" i="39"/>
  <c r="L87" i="39"/>
  <c r="O87" i="39"/>
  <c r="E31" i="39"/>
  <c r="D31" i="39"/>
  <c r="F31" i="39"/>
  <c r="G31" i="39"/>
  <c r="H31" i="39"/>
  <c r="O31" i="39"/>
  <c r="I31" i="39"/>
  <c r="J31" i="39"/>
  <c r="K31" i="39"/>
  <c r="L31" i="39"/>
  <c r="S31" i="39"/>
  <c r="M31" i="39"/>
  <c r="T31" i="39"/>
  <c r="N31" i="39"/>
  <c r="P31" i="39"/>
  <c r="Q31" i="39"/>
  <c r="R31" i="39"/>
  <c r="S63" i="39"/>
  <c r="E63" i="39"/>
  <c r="D63" i="39"/>
  <c r="F63" i="39"/>
  <c r="G63" i="39"/>
  <c r="H63" i="39"/>
  <c r="I63" i="39"/>
  <c r="J63" i="39"/>
  <c r="K63" i="39"/>
  <c r="L63" i="39"/>
  <c r="M63" i="39"/>
  <c r="O63" i="39"/>
  <c r="P63" i="39"/>
  <c r="Q63" i="39"/>
  <c r="N63" i="39"/>
  <c r="R63" i="39"/>
  <c r="T63" i="39"/>
  <c r="R62" i="39"/>
  <c r="T62" i="39"/>
  <c r="E62" i="39"/>
  <c r="D62" i="39"/>
  <c r="F62" i="39"/>
  <c r="G62" i="39"/>
  <c r="H62" i="39"/>
  <c r="I62" i="39"/>
  <c r="J62" i="39"/>
  <c r="K62" i="39"/>
  <c r="L62" i="39"/>
  <c r="N62" i="39"/>
  <c r="O62" i="39"/>
  <c r="S62" i="39"/>
  <c r="Q62" i="39"/>
  <c r="M62" i="39"/>
  <c r="P62" i="39"/>
  <c r="H2" i="39"/>
  <c r="J2" i="39"/>
  <c r="E2" i="39"/>
  <c r="K2" i="39"/>
  <c r="L2" i="39"/>
  <c r="R2" i="39"/>
  <c r="M2" i="39"/>
  <c r="O2" i="39"/>
  <c r="N2" i="39"/>
  <c r="G2" i="39"/>
  <c r="P2" i="39"/>
  <c r="Q2" i="39"/>
  <c r="F2" i="39"/>
  <c r="S2" i="39"/>
  <c r="I2" i="39"/>
  <c r="T2" i="39"/>
  <c r="D2" i="39"/>
  <c r="Q60" i="39"/>
  <c r="S60" i="39"/>
  <c r="T60" i="39"/>
  <c r="E60" i="39"/>
  <c r="D60" i="39"/>
  <c r="F60" i="39"/>
  <c r="G60" i="39"/>
  <c r="H60" i="39"/>
  <c r="I60" i="39"/>
  <c r="J60" i="39"/>
  <c r="K60" i="39"/>
  <c r="M60" i="39"/>
  <c r="N60" i="39"/>
  <c r="L60" i="39"/>
  <c r="O60" i="39"/>
  <c r="P60" i="39"/>
  <c r="R60" i="39"/>
  <c r="I58" i="39"/>
  <c r="K58" i="39"/>
  <c r="L58" i="39"/>
  <c r="M58" i="39"/>
  <c r="N58" i="39"/>
  <c r="O58" i="39"/>
  <c r="P58" i="39"/>
  <c r="Q58" i="39"/>
  <c r="R58" i="39"/>
  <c r="S58" i="39"/>
  <c r="E58" i="39"/>
  <c r="D58" i="39"/>
  <c r="F58" i="39"/>
  <c r="G58" i="39"/>
  <c r="H58" i="39"/>
  <c r="J58" i="39"/>
  <c r="T58" i="39"/>
  <c r="G15" i="39"/>
  <c r="I15" i="39"/>
  <c r="J15" i="39"/>
  <c r="K15" i="39"/>
  <c r="L15" i="39"/>
  <c r="M15" i="39"/>
  <c r="N15" i="39"/>
  <c r="O15" i="39"/>
  <c r="P15" i="39"/>
  <c r="Q15" i="39"/>
  <c r="S15" i="39"/>
  <c r="T15" i="39"/>
  <c r="H15" i="39"/>
  <c r="R15" i="39"/>
  <c r="D15" i="39"/>
  <c r="E15" i="39"/>
  <c r="F15" i="39"/>
  <c r="I69" i="39"/>
  <c r="K69" i="39"/>
  <c r="L69" i="39"/>
  <c r="M69" i="39"/>
  <c r="N69" i="39"/>
  <c r="O69" i="39"/>
  <c r="P69" i="39"/>
  <c r="Q69" i="39"/>
  <c r="R69" i="39"/>
  <c r="S69" i="39"/>
  <c r="E69" i="39"/>
  <c r="D69" i="39"/>
  <c r="F69" i="39"/>
  <c r="J69" i="39"/>
  <c r="T69" i="39"/>
  <c r="H69" i="39"/>
  <c r="G69" i="39"/>
  <c r="P76" i="39"/>
  <c r="R76" i="39"/>
  <c r="S76" i="39"/>
  <c r="T76" i="39"/>
  <c r="E76" i="39"/>
  <c r="D76" i="39"/>
  <c r="F76" i="39"/>
  <c r="G76" i="39"/>
  <c r="H76" i="39"/>
  <c r="I76" i="39"/>
  <c r="J76" i="39"/>
  <c r="L76" i="39"/>
  <c r="M76" i="39"/>
  <c r="K76" i="39"/>
  <c r="N76" i="39"/>
  <c r="O76" i="39"/>
  <c r="Q76" i="39"/>
  <c r="H57" i="39"/>
  <c r="J57" i="39"/>
  <c r="K57" i="39"/>
  <c r="L57" i="39"/>
  <c r="M57" i="39"/>
  <c r="N57" i="39"/>
  <c r="O57" i="39"/>
  <c r="P57" i="39"/>
  <c r="Q57" i="39"/>
  <c r="R57" i="39"/>
  <c r="T57" i="39"/>
  <c r="E57" i="39"/>
  <c r="D57" i="39"/>
  <c r="F57" i="39"/>
  <c r="G57" i="39"/>
  <c r="I57" i="39"/>
  <c r="S57" i="39"/>
  <c r="F14" i="39"/>
  <c r="H14" i="39"/>
  <c r="I14" i="39"/>
  <c r="J14" i="39"/>
  <c r="K14" i="39"/>
  <c r="L14" i="39"/>
  <c r="M14" i="39"/>
  <c r="N14" i="39"/>
  <c r="O14" i="39"/>
  <c r="P14" i="39"/>
  <c r="R14" i="39"/>
  <c r="S14" i="39"/>
  <c r="E14" i="39"/>
  <c r="G14" i="39"/>
  <c r="Q14" i="39"/>
  <c r="T14" i="39"/>
  <c r="D14" i="39"/>
  <c r="E91" i="39"/>
  <c r="D91" i="39"/>
  <c r="G91" i="39"/>
  <c r="H91" i="39"/>
  <c r="I91" i="39"/>
  <c r="J91" i="39"/>
  <c r="K91" i="39"/>
  <c r="L91" i="39"/>
  <c r="M91" i="39"/>
  <c r="N91" i="39"/>
  <c r="O91" i="39"/>
  <c r="Q91" i="39"/>
  <c r="R91" i="39"/>
  <c r="T91" i="39"/>
  <c r="P91" i="39"/>
  <c r="F91" i="39"/>
  <c r="S91" i="39"/>
  <c r="O75" i="39"/>
  <c r="Q75" i="39"/>
  <c r="R75" i="39"/>
  <c r="S75" i="39"/>
  <c r="T75" i="39"/>
  <c r="E75" i="39"/>
  <c r="D75" i="39"/>
  <c r="F75" i="39"/>
  <c r="G75" i="39"/>
  <c r="H75" i="39"/>
  <c r="I75" i="39"/>
  <c r="K75" i="39"/>
  <c r="L75" i="39"/>
  <c r="J75" i="39"/>
  <c r="M75" i="39"/>
  <c r="N75" i="39"/>
  <c r="P75" i="39"/>
  <c r="G56" i="39"/>
  <c r="I56" i="39"/>
  <c r="J56" i="39"/>
  <c r="K56" i="39"/>
  <c r="L56" i="39"/>
  <c r="M56" i="39"/>
  <c r="N56" i="39"/>
  <c r="O56" i="39"/>
  <c r="P56" i="39"/>
  <c r="Q56" i="39"/>
  <c r="S56" i="39"/>
  <c r="T56" i="39"/>
  <c r="E56" i="39"/>
  <c r="F56" i="39"/>
  <c r="H56" i="39"/>
  <c r="R56" i="39"/>
  <c r="D56" i="39"/>
  <c r="E13" i="39"/>
  <c r="D13" i="39"/>
  <c r="G13" i="39"/>
  <c r="H13" i="39"/>
  <c r="I13" i="39"/>
  <c r="J13" i="39"/>
  <c r="K13" i="39"/>
  <c r="L13" i="39"/>
  <c r="M13" i="39"/>
  <c r="N13" i="39"/>
  <c r="O13" i="39"/>
  <c r="Q13" i="39"/>
  <c r="R13" i="39"/>
  <c r="F13" i="39"/>
  <c r="P13" i="39"/>
  <c r="S13" i="39"/>
  <c r="T13" i="39"/>
  <c r="D42" i="1"/>
  <c r="E42" i="1"/>
  <c r="F42" i="1"/>
  <c r="G42" i="1"/>
  <c r="H42" i="1"/>
  <c r="I42" i="1"/>
  <c r="J42" i="1"/>
  <c r="K42" i="1"/>
  <c r="L42" i="1"/>
  <c r="M42" i="1"/>
  <c r="N42" i="1"/>
  <c r="O42" i="1"/>
  <c r="P42" i="1"/>
  <c r="Q42" i="1"/>
  <c r="R42" i="1"/>
  <c r="S42" i="1"/>
  <c r="T42" i="1"/>
  <c r="U58" i="39" l="1"/>
  <c r="U79" i="39"/>
  <c r="V79" i="39"/>
  <c r="U77" i="39"/>
  <c r="V77" i="39"/>
  <c r="V29" i="39"/>
  <c r="U29" i="39"/>
  <c r="U10" i="39"/>
  <c r="V10" i="39"/>
  <c r="U41" i="39"/>
  <c r="V41" i="39"/>
  <c r="V18" i="39"/>
  <c r="U73" i="39"/>
  <c r="U3" i="39"/>
  <c r="V3" i="39"/>
  <c r="V78" i="39"/>
  <c r="U81" i="39"/>
  <c r="V81" i="39"/>
  <c r="V74" i="39"/>
  <c r="U74" i="39"/>
  <c r="U83" i="39"/>
  <c r="V83" i="39"/>
  <c r="U67" i="39"/>
  <c r="V67" i="39"/>
  <c r="V56" i="39"/>
  <c r="U56" i="39"/>
  <c r="U76" i="39"/>
  <c r="V76" i="39"/>
  <c r="V91" i="39"/>
  <c r="U91" i="39"/>
  <c r="U61" i="39"/>
  <c r="V16" i="39"/>
  <c r="U16" i="39"/>
  <c r="U59" i="39"/>
  <c r="V59" i="39"/>
  <c r="U72" i="39"/>
  <c r="V72" i="39"/>
  <c r="U86" i="39"/>
  <c r="V86" i="39"/>
  <c r="V61" i="39"/>
  <c r="V60" i="39"/>
  <c r="U60" i="39"/>
  <c r="V4" i="39"/>
  <c r="U4" i="39"/>
  <c r="U43" i="39"/>
  <c r="V43" i="39"/>
  <c r="V65" i="39"/>
  <c r="V70" i="39"/>
  <c r="U70" i="39"/>
  <c r="U78" i="39"/>
  <c r="U9" i="39"/>
  <c r="V9" i="39"/>
  <c r="V73" i="39"/>
  <c r="U85" i="39"/>
  <c r="V85" i="39"/>
  <c r="V89" i="39"/>
  <c r="U89" i="39"/>
  <c r="V80" i="39"/>
  <c r="U80" i="39"/>
  <c r="V57" i="39"/>
  <c r="U57" i="39"/>
  <c r="V62" i="39"/>
  <c r="U62" i="39"/>
  <c r="V30" i="39"/>
  <c r="U30" i="39"/>
  <c r="V40" i="39"/>
  <c r="U15" i="39"/>
  <c r="V15" i="39"/>
  <c r="U65" i="39"/>
  <c r="V28" i="39"/>
  <c r="U28" i="39"/>
  <c r="U88" i="39"/>
  <c r="V88" i="39"/>
  <c r="V64" i="39"/>
  <c r="U64" i="39"/>
  <c r="V58" i="39"/>
  <c r="U2" i="39"/>
  <c r="V2" i="39"/>
  <c r="V63" i="39"/>
  <c r="U63" i="39"/>
  <c r="U87" i="39"/>
  <c r="V87" i="39"/>
  <c r="V68" i="39"/>
  <c r="U68" i="39"/>
  <c r="V6" i="39"/>
  <c r="U6" i="39"/>
  <c r="U54" i="39"/>
  <c r="V54" i="39"/>
  <c r="U40" i="39"/>
  <c r="V75" i="39"/>
  <c r="U75" i="39"/>
  <c r="V69" i="39"/>
  <c r="U69" i="39"/>
  <c r="V39" i="39"/>
  <c r="U39" i="39"/>
  <c r="V82" i="39"/>
  <c r="U82" i="39"/>
  <c r="U8" i="39"/>
  <c r="V8" i="39"/>
  <c r="U14" i="39"/>
  <c r="V14" i="39"/>
  <c r="V38" i="39"/>
  <c r="U38" i="39"/>
  <c r="V31" i="39"/>
  <c r="U31" i="39"/>
  <c r="V27" i="39"/>
  <c r="U55" i="39"/>
  <c r="V55" i="39"/>
  <c r="U18" i="39"/>
  <c r="V11" i="39"/>
  <c r="U11" i="39"/>
  <c r="V5" i="39"/>
  <c r="U5" i="39"/>
  <c r="U90" i="39"/>
  <c r="V90" i="39"/>
  <c r="V13" i="39"/>
  <c r="U13" i="39"/>
  <c r="V17" i="39"/>
  <c r="U17" i="39"/>
  <c r="U12" i="39"/>
  <c r="V12" i="39"/>
  <c r="U27" i="39"/>
  <c r="V84" i="39"/>
  <c r="U84" i="39"/>
  <c r="V7" i="39"/>
  <c r="U7" i="39"/>
  <c r="U71" i="39"/>
  <c r="V71" i="39"/>
  <c r="V42" i="1"/>
  <c r="U42" i="1"/>
  <c r="P42" i="39" s="1"/>
  <c r="T132" i="1"/>
  <c r="S132" i="1"/>
  <c r="R132" i="1"/>
  <c r="Q132" i="1"/>
  <c r="P132" i="1"/>
  <c r="O132" i="1"/>
  <c r="N132" i="1"/>
  <c r="M132" i="1"/>
  <c r="L132" i="1"/>
  <c r="K132" i="1"/>
  <c r="J132" i="1"/>
  <c r="I132" i="1"/>
  <c r="H132" i="1"/>
  <c r="G132" i="1"/>
  <c r="F132" i="1"/>
  <c r="E132" i="1"/>
  <c r="D132" i="1"/>
  <c r="T130" i="1"/>
  <c r="S130" i="1"/>
  <c r="R130" i="1"/>
  <c r="Q130" i="1"/>
  <c r="P130" i="1"/>
  <c r="O130" i="1"/>
  <c r="N130" i="1"/>
  <c r="M130" i="1"/>
  <c r="L130" i="1"/>
  <c r="K130" i="1"/>
  <c r="J130" i="1"/>
  <c r="I130" i="1"/>
  <c r="H130" i="1"/>
  <c r="G130" i="1"/>
  <c r="F130" i="1"/>
  <c r="E130" i="1"/>
  <c r="D130" i="1"/>
  <c r="T128" i="1"/>
  <c r="S128" i="1"/>
  <c r="R128" i="1"/>
  <c r="Q128" i="1"/>
  <c r="P128" i="1"/>
  <c r="O128" i="1"/>
  <c r="N128" i="1"/>
  <c r="M128" i="1"/>
  <c r="L128" i="1"/>
  <c r="K128" i="1"/>
  <c r="J128" i="1"/>
  <c r="I128" i="1"/>
  <c r="H128" i="1"/>
  <c r="G128" i="1"/>
  <c r="F128" i="1"/>
  <c r="E128" i="1"/>
  <c r="D128" i="1"/>
  <c r="T126" i="1"/>
  <c r="S126" i="1"/>
  <c r="R126" i="1"/>
  <c r="Q126" i="1"/>
  <c r="P126" i="1"/>
  <c r="O126" i="1"/>
  <c r="N126" i="1"/>
  <c r="M126" i="1"/>
  <c r="L126" i="1"/>
  <c r="K126" i="1"/>
  <c r="J126" i="1"/>
  <c r="I126" i="1"/>
  <c r="H126" i="1"/>
  <c r="G126" i="1"/>
  <c r="F126" i="1"/>
  <c r="E126" i="1"/>
  <c r="D126" i="1"/>
  <c r="T122" i="1"/>
  <c r="S122" i="1"/>
  <c r="R122" i="1"/>
  <c r="Q122" i="1"/>
  <c r="P122" i="1"/>
  <c r="O122" i="1"/>
  <c r="N122" i="1"/>
  <c r="M122" i="1"/>
  <c r="L122" i="1"/>
  <c r="K122" i="1"/>
  <c r="J122" i="1"/>
  <c r="I122" i="1"/>
  <c r="H122" i="1"/>
  <c r="G122" i="1"/>
  <c r="F122" i="1"/>
  <c r="E122" i="1"/>
  <c r="D122" i="1"/>
  <c r="T117" i="1"/>
  <c r="S117" i="1"/>
  <c r="R117" i="1"/>
  <c r="Q117" i="1"/>
  <c r="P117" i="1"/>
  <c r="O117" i="1"/>
  <c r="N117" i="1"/>
  <c r="M117" i="1"/>
  <c r="L117" i="1"/>
  <c r="K117" i="1"/>
  <c r="J117" i="1"/>
  <c r="I117" i="1"/>
  <c r="H117" i="1"/>
  <c r="G117" i="1"/>
  <c r="F117" i="1"/>
  <c r="E117" i="1"/>
  <c r="D117" i="1"/>
  <c r="T113" i="1"/>
  <c r="S113" i="1"/>
  <c r="R113" i="1"/>
  <c r="Q113" i="1"/>
  <c r="P113" i="1"/>
  <c r="O113" i="1"/>
  <c r="N113" i="1"/>
  <c r="M113" i="1"/>
  <c r="L113" i="1"/>
  <c r="K113" i="1"/>
  <c r="J113" i="1"/>
  <c r="I113" i="1"/>
  <c r="H113" i="1"/>
  <c r="G113" i="1"/>
  <c r="F113" i="1"/>
  <c r="E113" i="1"/>
  <c r="D113" i="1"/>
  <c r="T112" i="1"/>
  <c r="S112" i="1"/>
  <c r="R112" i="1"/>
  <c r="Q112" i="1"/>
  <c r="P112" i="1"/>
  <c r="O112" i="1"/>
  <c r="N112" i="1"/>
  <c r="M112" i="1"/>
  <c r="L112" i="1"/>
  <c r="K112" i="1"/>
  <c r="J112" i="1"/>
  <c r="I112" i="1"/>
  <c r="H112" i="1"/>
  <c r="G112" i="1"/>
  <c r="F112" i="1"/>
  <c r="E112" i="1"/>
  <c r="D112" i="1"/>
  <c r="D42" i="39" l="1"/>
  <c r="O42" i="39"/>
  <c r="F42" i="39"/>
  <c r="Q42" i="39"/>
  <c r="I42" i="39"/>
  <c r="G42" i="39"/>
  <c r="S42" i="39"/>
  <c r="K42" i="39"/>
  <c r="R42" i="39"/>
  <c r="N42" i="39"/>
  <c r="T42" i="39"/>
  <c r="M42" i="39"/>
  <c r="L42" i="39"/>
  <c r="H42" i="39"/>
  <c r="E42" i="39"/>
  <c r="J42" i="39"/>
  <c r="V42" i="39" l="1"/>
  <c r="U42" i="39"/>
</calcChain>
</file>

<file path=xl/comments1.xml><?xml version="1.0" encoding="utf-8"?>
<comments xmlns="http://schemas.openxmlformats.org/spreadsheetml/2006/main">
  <authors>
    <author>Autor</author>
  </authors>
  <commentList>
    <comment ref="B2" authorId="0" shapeId="0">
      <text>
        <r>
          <rPr>
            <b/>
            <sz val="9"/>
            <color indexed="81"/>
            <rFont val="Tahoma"/>
            <family val="2"/>
          </rPr>
          <t>Autor:</t>
        </r>
        <r>
          <rPr>
            <sz val="9"/>
            <color indexed="81"/>
            <rFont val="Tahoma"/>
            <family val="2"/>
          </rPr>
          <t xml:space="preserve">
Economic development requires the accumulation of productive knowledge and its use in both more and more complex industries. Harvard Growth Lab’s Country Rankings assess the current state of a country’s productive knowledge, through the Economic Complexity Index (ECI). Countries improve their ECI by increasing the number and complexity of the products they successfully export https://atlas.cid.harvard.edu/rankings 2020 no data for Montenegro, echivalat cu Croatia</t>
        </r>
      </text>
    </comment>
    <comment ref="B3" authorId="0" shapeId="0">
      <text>
        <r>
          <rPr>
            <b/>
            <sz val="9"/>
            <color indexed="81"/>
            <rFont val="Tahoma"/>
            <family val="2"/>
          </rPr>
          <t xml:space="preserve"> Hirschman Herfindahl index is a measure of the dispersion of trade value across an exporter’s partners. A country with trade (export or import) that is concentrated in a very few markets will have an index value close to 1. Similarly, a country with a perfectly diversified trade portfolio will have an index close to zero. WITS - UNSD Comtrade 2020</t>
        </r>
      </text>
    </comment>
    <comment ref="B4" authorId="0" shapeId="0">
      <text>
        <r>
          <rPr>
            <b/>
            <sz val="9"/>
            <color indexed="81"/>
            <rFont val="Tahoma"/>
            <family val="2"/>
          </rPr>
          <t>Autor:</t>
        </r>
        <r>
          <rPr>
            <sz val="9"/>
            <color indexed="81"/>
            <rFont val="Tahoma"/>
            <family val="2"/>
          </rPr>
          <t xml:space="preserve">
https://unctadstat.unctad.org/wds/TableViewer/tableView.aspx 2020</t>
        </r>
      </text>
    </comment>
    <comment ref="B5" authorId="0" shapeId="0">
      <text>
        <r>
          <rPr>
            <b/>
            <sz val="9"/>
            <color indexed="81"/>
            <rFont val="Tahoma"/>
            <family val="2"/>
          </rPr>
          <t>Autor:</t>
        </r>
        <r>
          <rPr>
            <sz val="9"/>
            <color indexed="81"/>
            <rFont val="Tahoma"/>
            <family val="2"/>
          </rPr>
          <t xml:space="preserve">
https://unctadstat.unctad.org/wds/TableViewer/tableView.aspx</t>
        </r>
      </text>
    </comment>
    <comment ref="H5" authorId="0" shapeId="0">
      <text>
        <r>
          <rPr>
            <b/>
            <sz val="11"/>
            <rFont val="Calibri"/>
            <family val="2"/>
          </rPr>
          <t xml:space="preserve">Beyond 20/20:
</t>
        </r>
        <r>
          <rPr>
            <sz val="11"/>
            <color rgb="FF000000"/>
            <rFont val="Calibri"/>
            <family val="2"/>
          </rPr>
          <t>(5) Estimated</t>
        </r>
      </text>
    </comment>
    <comment ref="K5" authorId="0" shapeId="0">
      <text>
        <r>
          <rPr>
            <b/>
            <sz val="11"/>
            <rFont val="Calibri"/>
            <family val="2"/>
          </rPr>
          <t xml:space="preserve">Beyond 20/20:
</t>
        </r>
        <r>
          <rPr>
            <sz val="11"/>
            <color rgb="FF000000"/>
            <rFont val="Calibri"/>
            <family val="2"/>
          </rPr>
          <t>(5) Estimated</t>
        </r>
      </text>
    </comment>
    <comment ref="B6"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B7"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B8" authorId="0" shapeId="0">
      <text>
        <r>
          <rPr>
            <b/>
            <sz val="9"/>
            <color indexed="81"/>
            <rFont val="Tahoma"/>
            <family val="2"/>
          </rPr>
          <t>Autor:</t>
        </r>
        <r>
          <rPr>
            <sz val="9"/>
            <color indexed="81"/>
            <rFont val="Tahoma"/>
            <family val="2"/>
          </rPr>
          <t xml:space="preserve">
https://unctadstat.unctad.org/CountryProfile/GeneralProfile/en-GB/008/index.html junctad 2021</t>
        </r>
      </text>
    </comment>
    <comment ref="B9"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0" authorId="0" shapeId="0">
      <text>
        <r>
          <rPr>
            <b/>
            <sz val="9"/>
            <color indexed="81"/>
            <rFont val="Tahoma"/>
            <family val="2"/>
          </rPr>
          <t>Autor:</t>
        </r>
        <r>
          <rPr>
            <sz val="9"/>
            <color indexed="81"/>
            <rFont val="Tahoma"/>
            <family val="2"/>
          </rPr>
          <t xml:space="preserve">
https://data.worldbank.org/indicator/TX.VAL.TECH.MF.ZS?end=2021&amp;locations=UA-AL-BG-HR-CZ-EE-GE-HU-LV-LT-MD-ME-MK-PL-RO-SK-SI-TR&amp;start=2020</t>
        </r>
      </text>
    </comment>
    <comment ref="B11" authorId="0" shapeId="0">
      <text>
        <r>
          <rPr>
            <b/>
            <sz val="9"/>
            <color indexed="81"/>
            <rFont val="Tahoma"/>
            <family val="2"/>
          </rPr>
          <t>Autor:</t>
        </r>
        <r>
          <rPr>
            <sz val="9"/>
            <color indexed="81"/>
            <rFont val="Tahoma"/>
            <family val="2"/>
          </rPr>
          <t xml:space="preserve">
2021 https://unctadstat.unctad.org/wds/TableViewer/tableView.aspx  toate</t>
        </r>
      </text>
    </comment>
    <comment ref="B17" authorId="0" shapeId="0">
      <text>
        <r>
          <rPr>
            <b/>
            <sz val="9"/>
            <color indexed="81"/>
            <rFont val="Tahoma"/>
            <family val="2"/>
          </rPr>
          <t>Autor:</t>
        </r>
        <r>
          <rPr>
            <sz val="9"/>
            <color indexed="81"/>
            <rFont val="Tahoma"/>
            <family val="2"/>
          </rPr>
          <t xml:space="preserve">
exports minus imports of basic food excluding tea, coffee, cocoa and spices
https://sdgpulse.unctad.org/trade-agriculture-biotrade/</t>
        </r>
      </text>
    </comment>
    <comment ref="B18" authorId="0" shapeId="0">
      <text>
        <r>
          <rPr>
            <b/>
            <sz val="9"/>
            <color indexed="81"/>
            <rFont val="Tahoma"/>
            <family val="2"/>
          </rPr>
          <t>Autor:</t>
        </r>
        <r>
          <rPr>
            <sz val="9"/>
            <color indexed="81"/>
            <rFont val="Tahoma"/>
            <family val="2"/>
          </rPr>
          <t xml:space="preserve">
Net energy imports are estimated as energy use less production, both measured in oil equivalents. A negative value indicates that the country is a net exporter. Energy use refers to use of primary energy before transformation to other end-use fuels, which is equal to indigenous production plus imports and stock changes, minus exports and fuels supplied to ships and aircraft engaged in international transport. https://data.worldbank.org/indicator/EG.IMP.CONS.ZS</t>
        </r>
      </text>
    </comment>
    <comment ref="D18" authorId="0" shapeId="0">
      <text>
        <r>
          <rPr>
            <b/>
            <sz val="9"/>
            <color indexed="81"/>
            <rFont val="Tahoma"/>
            <family val="2"/>
          </rPr>
          <t>Autor:</t>
        </r>
        <r>
          <rPr>
            <sz val="9"/>
            <color indexed="81"/>
            <rFont val="Tahoma"/>
            <family val="2"/>
          </rPr>
          <t xml:space="preserve">
2014 https://data.worldbank.org/indicator/EG.IMP.CONS.ZS</t>
        </r>
      </text>
    </comment>
    <comment ref="I18" authorId="0" shapeId="0">
      <text>
        <r>
          <rPr>
            <b/>
            <sz val="9"/>
            <color indexed="81"/>
            <rFont val="Tahoma"/>
            <family val="2"/>
          </rPr>
          <t>Autor:</t>
        </r>
        <r>
          <rPr>
            <sz val="9"/>
            <color indexed="81"/>
            <rFont val="Tahoma"/>
            <family val="2"/>
          </rPr>
          <t xml:space="preserve">
Date din 2015, Energy imports, net (% of energy use), world bank</t>
        </r>
      </text>
    </comment>
    <comment ref="M18" authorId="0" shapeId="0">
      <text>
        <r>
          <rPr>
            <b/>
            <sz val="9"/>
            <color indexed="81"/>
            <rFont val="Tahoma"/>
            <family val="2"/>
          </rPr>
          <t>Autor:</t>
        </r>
        <r>
          <rPr>
            <sz val="9"/>
            <color indexed="81"/>
            <rFont val="Tahoma"/>
            <family val="2"/>
          </rPr>
          <t xml:space="preserve">
https://data.worldbank.org/indicator/EG.IMP.CONS.ZS 2014</t>
        </r>
      </text>
    </comment>
    <comment ref="N18" authorId="0" shapeId="0">
      <text>
        <r>
          <rPr>
            <b/>
            <sz val="9"/>
            <color indexed="81"/>
            <rFont val="Tahoma"/>
            <family val="2"/>
          </rPr>
          <t>Autor:</t>
        </r>
        <r>
          <rPr>
            <sz val="9"/>
            <color indexed="81"/>
            <rFont val="Tahoma"/>
            <family val="2"/>
          </rPr>
          <t xml:space="preserve">
https://data.worldbank.org/indicator/EG.IMP.CONS.ZS 2014</t>
        </r>
      </text>
    </comment>
    <comment ref="O18" authorId="0" shapeId="0">
      <text>
        <r>
          <rPr>
            <b/>
            <sz val="9"/>
            <color indexed="81"/>
            <rFont val="Tahoma"/>
            <family val="2"/>
          </rPr>
          <t>Autor:</t>
        </r>
        <r>
          <rPr>
            <sz val="9"/>
            <color indexed="81"/>
            <rFont val="Tahoma"/>
            <family val="2"/>
          </rPr>
          <t xml:space="preserve">
https://data.worldbank.org/indicator/EG.IMP.CONS.ZS 2014</t>
        </r>
      </text>
    </comment>
    <comment ref="T18" authorId="0" shapeId="0">
      <text>
        <r>
          <rPr>
            <b/>
            <sz val="9"/>
            <color indexed="81"/>
            <rFont val="Tahoma"/>
            <family val="2"/>
          </rPr>
          <t>Autor:</t>
        </r>
        <r>
          <rPr>
            <sz val="9"/>
            <color indexed="81"/>
            <rFont val="Tahoma"/>
            <family val="2"/>
          </rPr>
          <t xml:space="preserve">
https://data.worldbank.org/indicator/EG.IMP.CONS.ZS 2014</t>
        </r>
      </text>
    </comment>
    <comment ref="B19" authorId="0" shapeId="0">
      <text>
        <r>
          <rPr>
            <b/>
            <sz val="9"/>
            <color indexed="81"/>
            <rFont val="Tahoma"/>
            <family val="2"/>
          </rPr>
          <t>Autor:</t>
        </r>
        <r>
          <rPr>
            <sz val="9"/>
            <color indexed="81"/>
            <rFont val="Tahoma"/>
            <family val="2"/>
          </rPr>
          <t xml:space="preserve">
https://www.theglobaleconomy.com/rankings/oil_reserves/Europe/</t>
        </r>
      </text>
    </comment>
    <comment ref="B20" authorId="0" shapeId="0">
      <text>
        <r>
          <rPr>
            <b/>
            <sz val="9"/>
            <color indexed="81"/>
            <rFont val="Tahoma"/>
            <family val="2"/>
          </rPr>
          <t>Autor:</t>
        </r>
        <r>
          <rPr>
            <sz val="9"/>
            <color indexed="81"/>
            <rFont val="Tahoma"/>
            <family val="2"/>
          </rPr>
          <t xml:space="preserve">
https://www.theglobaleconomy.com/rankings/oil_production/</t>
        </r>
      </text>
    </comment>
    <comment ref="B21" authorId="0" shapeId="0">
      <text>
        <r>
          <rPr>
            <b/>
            <sz val="9"/>
            <color indexed="81"/>
            <rFont val="Tahoma"/>
            <family val="2"/>
          </rPr>
          <t>Autor:</t>
        </r>
        <r>
          <rPr>
            <sz val="9"/>
            <color indexed="81"/>
            <rFont val="Tahoma"/>
            <family val="2"/>
          </rPr>
          <t xml:space="preserve">
https://www.theglobaleconomy.com/rankings/fossil_fuels_electricity_capacity/ idem la celelalte</t>
        </r>
      </text>
    </comment>
    <comment ref="B27" authorId="0" shapeId="0">
      <text>
        <r>
          <rPr>
            <b/>
            <sz val="9"/>
            <color indexed="81"/>
            <rFont val="Tahoma"/>
            <family val="2"/>
          </rPr>
          <t>Autor:</t>
        </r>
        <r>
          <rPr>
            <sz val="9"/>
            <color indexed="81"/>
            <rFont val="Tahoma"/>
            <family val="2"/>
          </rPr>
          <t xml:space="preserve">
Exports of goods and services (% of GDP)</t>
        </r>
      </text>
    </comment>
    <comment ref="B28" authorId="0" shapeId="0">
      <text>
        <r>
          <rPr>
            <b/>
            <sz val="9"/>
            <color indexed="81"/>
            <rFont val="Tahoma"/>
            <family val="2"/>
          </rPr>
          <t>Autor:</t>
        </r>
        <r>
          <rPr>
            <sz val="9"/>
            <color indexed="81"/>
            <rFont val="Tahoma"/>
            <family val="2"/>
          </rPr>
          <t xml:space="preserve">
https://www.theglobaleconomy.com/download-data.php 2021</t>
        </r>
      </text>
    </comment>
    <comment ref="B29" authorId="0" shapeId="0">
      <text>
        <r>
          <rPr>
            <b/>
            <sz val="9"/>
            <color indexed="81"/>
            <rFont val="Tahoma"/>
            <family val="2"/>
          </rPr>
          <t>Autor:</t>
        </r>
        <r>
          <rPr>
            <sz val="9"/>
            <color indexed="81"/>
            <rFont val="Tahoma"/>
            <family val="2"/>
          </rPr>
          <t xml:space="preserve">
https://www.theglobaleconomy.com/download-data.php 2021</t>
        </r>
      </text>
    </comment>
    <comment ref="B30" authorId="0" shapeId="0">
      <text>
        <r>
          <rPr>
            <b/>
            <sz val="9"/>
            <color indexed="81"/>
            <rFont val="Tahoma"/>
            <family val="2"/>
          </rPr>
          <t>Autor:</t>
        </r>
        <r>
          <rPr>
            <sz val="9"/>
            <color indexed="81"/>
            <rFont val="Tahoma"/>
            <family val="2"/>
          </rPr>
          <t xml:space="preserve">
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 2021</t>
        </r>
      </text>
    </comment>
    <comment ref="B31" authorId="0" shapeId="0">
      <text>
        <r>
          <rPr>
            <b/>
            <sz val="9"/>
            <color indexed="81"/>
            <rFont val="Tahoma"/>
            <family val="2"/>
          </rPr>
          <t>Autor:</t>
        </r>
        <r>
          <rPr>
            <sz val="9"/>
            <color indexed="81"/>
            <rFont val="Tahoma"/>
            <family val="2"/>
          </rPr>
          <t xml:space="preserve">
https://data.worldbank.org/indicator/LP.LPI.INFR.XQ 2022</t>
        </r>
      </text>
    </comment>
    <comment ref="B32" authorId="0" shapeId="0">
      <text>
        <r>
          <rPr>
            <b/>
            <sz val="9"/>
            <color indexed="81"/>
            <rFont val="Tahoma"/>
            <family val="2"/>
          </rPr>
          <t>Autor:</t>
        </r>
        <r>
          <rPr>
            <sz val="9"/>
            <color indexed="81"/>
            <rFont val="Tahoma"/>
            <family val="2"/>
          </rPr>
          <t xml:space="preserve">
Same source</t>
        </r>
      </text>
    </comment>
    <comment ref="B33" authorId="0" shapeId="0">
      <text>
        <r>
          <rPr>
            <b/>
            <sz val="9"/>
            <color indexed="81"/>
            <rFont val="Tahoma"/>
            <family val="2"/>
          </rPr>
          <t>Autor:</t>
        </r>
        <r>
          <rPr>
            <sz val="9"/>
            <color indexed="81"/>
            <rFont val="Tahoma"/>
            <family val="2"/>
          </rPr>
          <t xml:space="preserve">
https://data.worldbank.org/indicator/LP.LPI.CUST.XQ</t>
        </r>
      </text>
    </comment>
    <comment ref="B34" authorId="0" shapeId="0">
      <text>
        <r>
          <rPr>
            <b/>
            <sz val="9"/>
            <color indexed="81"/>
            <rFont val="Tahoma"/>
            <family val="2"/>
          </rPr>
          <t>Autor:</t>
        </r>
        <r>
          <rPr>
            <sz val="9"/>
            <color indexed="81"/>
            <rFont val="Tahoma"/>
            <family val="2"/>
          </rPr>
          <t xml:space="preserve">
https://www.theglobaleconomy.com/rankings/railroad_quality/ Iceland and UK no data, average indicator 3.61 used instead</t>
        </r>
      </text>
    </comment>
    <comment ref="B35" authorId="0" shapeId="0">
      <text>
        <r>
          <rPr>
            <b/>
            <sz val="9"/>
            <color indexed="81"/>
            <rFont val="Tahoma"/>
            <family val="2"/>
          </rPr>
          <t>Autor:</t>
        </r>
        <r>
          <rPr>
            <sz val="9"/>
            <color indexed="81"/>
            <rFont val="Tahoma"/>
            <family val="2"/>
          </rPr>
          <t xml:space="preserve">
https://www.theglobaleconomy.com/rankings/roads_quality/</t>
        </r>
      </text>
    </comment>
    <comment ref="B36" authorId="0" shapeId="0">
      <text>
        <r>
          <rPr>
            <b/>
            <sz val="9"/>
            <color indexed="81"/>
            <rFont val="Tahoma"/>
            <family val="2"/>
          </rPr>
          <t>Autor:</t>
        </r>
        <r>
          <rPr>
            <sz val="9"/>
            <color indexed="81"/>
            <rFont val="Tahoma"/>
            <family val="2"/>
          </rPr>
          <t xml:space="preserve">
same source For landlocked countries, the respondents are asked to rate the access to port facilities and inland waterways on a scale from 1 (impossible) to 7 (easy).</t>
        </r>
      </text>
    </comment>
    <comment ref="B37" authorId="0" shapeId="0">
      <text>
        <r>
          <rPr>
            <b/>
            <sz val="9"/>
            <color indexed="81"/>
            <rFont val="Tahoma"/>
            <family val="2"/>
          </rPr>
          <t>Autor:</t>
        </r>
        <r>
          <rPr>
            <sz val="9"/>
            <color indexed="81"/>
            <rFont val="Tahoma"/>
            <family val="2"/>
          </rPr>
          <t xml:space="preserve">
Same source</t>
        </r>
      </text>
    </comment>
    <comment ref="B38" authorId="0" shapeId="0">
      <text>
        <r>
          <rPr>
            <b/>
            <sz val="9"/>
            <color indexed="81"/>
            <rFont val="Tahoma"/>
            <family val="2"/>
          </rPr>
          <t>Autor:</t>
        </r>
        <r>
          <rPr>
            <sz val="9"/>
            <color indexed="81"/>
            <rFont val="Tahoma"/>
            <family val="2"/>
          </rPr>
          <t xml:space="preserve">
The index captures the probability of default of a country's banking system. Z-score compares the buffer of a country's banking system (capitalization and returns) with the volatility of those returns. It is estimated as (ROA+(equity/assets))/sd(ROA); sd(ROA) is the standard deviation of ROA. ROA, equity, and assets are country-level aggregate figures. Calculated from underlying bank-by-bank unconsolidated data from Bankscope.  lower value of z-score indicates higher risk of the bank</t>
        </r>
      </text>
    </comment>
    <comment ref="B39" authorId="0" shapeId="0">
      <text>
        <r>
          <rPr>
            <b/>
            <sz val="9"/>
            <color indexed="81"/>
            <rFont val="Tahoma"/>
            <family val="2"/>
          </rPr>
          <t>Autor:</t>
        </r>
        <r>
          <rPr>
            <sz val="9"/>
            <color indexed="81"/>
            <rFont val="Tahoma"/>
            <family val="2"/>
          </rPr>
          <t xml:space="preserve">
The ratio of the value of liquid assets (easily converted to cash) to short-term funding plus total deposits. Liquid assets include cash and due from banks, trading securities and at fair value through income, loans and advances to banks, reverse repos and cash collaterals. Deposits and short term funding includes total customer deposits (current, savings and term) and short term borrowing (money market instruments, CDs and other deposits).</t>
        </r>
      </text>
    </comment>
    <comment ref="B40" authorId="0" shapeId="0">
      <text>
        <r>
          <rPr>
            <b/>
            <sz val="9"/>
            <color indexed="81"/>
            <rFont val="Tahoma"/>
            <family val="2"/>
          </rPr>
          <t>Autor:</t>
        </r>
        <r>
          <rPr>
            <sz val="9"/>
            <color indexed="81"/>
            <rFont val="Tahoma"/>
            <family val="2"/>
          </rPr>
          <t xml:space="preserve">
Bank nonperforming loans to total gross loans are the value of nonperforming loans divided by the total value of the loan portfolio (including nonperforming loans before the deduction of specific loan-loss provisions). The loan amount recorded as nonperforming should be the gross value of the loan as recorded on the balance sheet, not just the amount that is overdue.</t>
        </r>
      </text>
    </comment>
    <comment ref="E40" authorId="0" shapeId="0">
      <text>
        <r>
          <rPr>
            <b/>
            <sz val="9"/>
            <color indexed="81"/>
            <rFont val="Tahoma"/>
            <family val="2"/>
          </rPr>
          <t>Autor:</t>
        </r>
        <r>
          <rPr>
            <sz val="9"/>
            <color indexed="81"/>
            <rFont val="Tahoma"/>
            <family val="2"/>
          </rPr>
          <t xml:space="preserve">
2020</t>
        </r>
      </text>
    </comment>
    <comment ref="B42" authorId="0" shapeId="0">
      <text>
        <r>
          <rPr>
            <b/>
            <sz val="9"/>
            <color indexed="81"/>
            <rFont val="Tahoma"/>
            <family val="2"/>
          </rPr>
          <t>Autor:</t>
        </r>
        <r>
          <rPr>
            <sz val="9"/>
            <color indexed="81"/>
            <rFont val="Tahoma"/>
            <family val="2"/>
          </rPr>
          <t xml:space="preserve">
 reserves comprise holdings of monetary gold, special drawing rights, reserves of IMF members held by the IMF, and holdings of foreign exchange under the control of monetary authorities. The gold component of these reserves is valued at year-end (December 31) London prices. Data are in current U.S. dollars. 2021</t>
        </r>
      </text>
    </comment>
    <comment ref="B43" authorId="0" shapeId="0">
      <text>
        <r>
          <rPr>
            <b/>
            <sz val="9"/>
            <color indexed="81"/>
            <rFont val="Tahoma"/>
            <family val="2"/>
          </rPr>
          <t>Autor:</t>
        </r>
        <r>
          <rPr>
            <sz val="9"/>
            <color indexed="81"/>
            <rFont val="Tahoma"/>
            <family val="2"/>
          </rPr>
          <t xml:space="preserve">
sursa world bank strong domestic credit pulls in additional cross-border funding,
potentially further increasing systemic risk, and find that targeted capital controls can
play a complementary role in alleviating this effect. Vezi file:///C:/Users/mconstantinescu/Downloads/wpiea2020187-print-pdf.pdf</t>
        </r>
      </text>
    </comment>
    <comment ref="B44" authorId="0" shapeId="0">
      <text>
        <r>
          <rPr>
            <b/>
            <sz val="9"/>
            <color indexed="81"/>
            <rFont val="Tahoma"/>
            <family val="2"/>
          </rPr>
          <t>Autor:</t>
        </r>
        <r>
          <rPr>
            <sz val="9"/>
            <color indexed="81"/>
            <rFont val="Tahoma"/>
            <family val="2"/>
          </rPr>
          <t xml:space="preserve">
gross national income less total consumption, plus net transfers.</t>
        </r>
      </text>
    </comment>
    <comment ref="C44" authorId="0" shapeId="0">
      <text>
        <r>
          <rPr>
            <b/>
            <sz val="9"/>
            <color indexed="81"/>
            <rFont val="Tahoma"/>
            <family val="2"/>
          </rPr>
          <t>Autor:</t>
        </r>
        <r>
          <rPr>
            <sz val="9"/>
            <color indexed="81"/>
            <rFont val="Tahoma"/>
            <family val="2"/>
          </rPr>
          <t xml:space="preserve">
Higher consumption levels translate into greater GDP growth in the short term. On the other hand, a higher savings rate is good for long-term economic health. </t>
        </r>
      </text>
    </comment>
    <comment ref="B45" authorId="0" shapeId="0">
      <text>
        <r>
          <rPr>
            <b/>
            <sz val="9"/>
            <color indexed="81"/>
            <rFont val="Tahoma"/>
            <family val="2"/>
          </rPr>
          <t>Autor:</t>
        </r>
        <r>
          <rPr>
            <sz val="9"/>
            <color indexed="81"/>
            <rFont val="Tahoma"/>
            <family val="2"/>
          </rPr>
          <t xml:space="preserve">
we show that household debt boosts consumption
and GDP growth in the short run, mostly within one year. By contrast, a 1 percentage
point increase in the household debt-to-GDP ratio tends to lower growth in the long
run by 0.1 percentage point. Our results suggest that the negative long-run effects
on consumption tend to intensify as the household debt-to-GDP ratio exceeds 60%.
For GDP growth, that intensification seems to occur when the ratio exceeds 80%.
Finally, we find that the degree of legal protection of creditors is able to account for
the cross-country variation in the long-run impact. https://www.bis.org/publ/work607.pdf</t>
        </r>
      </text>
    </comment>
    <comment ref="B46" authorId="0" shapeId="0">
      <text>
        <r>
          <rPr>
            <b/>
            <sz val="9"/>
            <color indexed="81"/>
            <rFont val="Tahoma"/>
            <family val="2"/>
          </rPr>
          <t>Autor:</t>
        </r>
        <r>
          <rPr>
            <sz val="9"/>
            <color indexed="81"/>
            <rFont val="Tahoma"/>
            <family val="2"/>
          </rPr>
          <t xml:space="preserve">
https://www.helgilibrary.com/indicators/mortgage-loans-as-of-gdp/ 2020</t>
        </r>
      </text>
    </comment>
    <comment ref="E46" authorId="0" shapeId="0">
      <text>
        <r>
          <rPr>
            <b/>
            <sz val="9"/>
            <color indexed="81"/>
            <rFont val="Tahoma"/>
            <family val="2"/>
          </rPr>
          <t>Autor:</t>
        </r>
        <r>
          <rPr>
            <sz val="9"/>
            <color indexed="81"/>
            <rFont val="Tahoma"/>
            <family val="2"/>
          </rPr>
          <t xml:space="preserve">
2017</t>
        </r>
      </text>
    </comment>
    <comment ref="J46" authorId="0" shapeId="0">
      <text>
        <r>
          <rPr>
            <b/>
            <sz val="9"/>
            <color indexed="81"/>
            <rFont val="Tahoma"/>
            <family val="2"/>
          </rPr>
          <t>Autor:</t>
        </r>
        <r>
          <rPr>
            <sz val="9"/>
            <color indexed="81"/>
            <rFont val="Tahoma"/>
            <family val="2"/>
          </rPr>
          <t xml:space="preserve">
2017</t>
        </r>
      </text>
    </comment>
    <comment ref="L46" authorId="0" shapeId="0">
      <text>
        <r>
          <rPr>
            <b/>
            <sz val="9"/>
            <color indexed="81"/>
            <rFont val="Tahoma"/>
            <family val="2"/>
          </rPr>
          <t>Autor:</t>
        </r>
        <r>
          <rPr>
            <sz val="9"/>
            <color indexed="81"/>
            <rFont val="Tahoma"/>
            <family val="2"/>
          </rPr>
          <t xml:space="preserve">
2017</t>
        </r>
      </text>
    </comment>
    <comment ref="M46" authorId="0" shapeId="0">
      <text>
        <r>
          <rPr>
            <b/>
            <sz val="9"/>
            <color indexed="81"/>
            <rFont val="Tahoma"/>
            <family val="2"/>
          </rPr>
          <t>Autor:</t>
        </r>
        <r>
          <rPr>
            <sz val="9"/>
            <color indexed="81"/>
            <rFont val="Tahoma"/>
            <family val="2"/>
          </rPr>
          <t xml:space="preserve">
https://ionita.md/2021/10/11/024-analize-economice-evolutia-preturilor-in-moldova/</t>
        </r>
      </text>
    </comment>
    <comment ref="B47" authorId="0" shapeId="0">
      <text>
        <r>
          <rPr>
            <b/>
            <sz val="9"/>
            <color indexed="81"/>
            <rFont val="Tahoma"/>
            <family val="2"/>
          </rPr>
          <t>Autor:</t>
        </r>
        <r>
          <rPr>
            <sz val="9"/>
            <color indexed="81"/>
            <rFont val="Tahoma"/>
            <family val="2"/>
          </rPr>
          <t xml:space="preserve">
https://www.theglobaleconomy.com/rankings/economic_freedom/ https://www.heritage.org/index/pdf/2021/book/index_2021.pdf</t>
        </r>
      </text>
    </comment>
    <comment ref="B48" authorId="0" shapeId="0">
      <text>
        <r>
          <rPr>
            <b/>
            <sz val="9"/>
            <color indexed="81"/>
            <rFont val="Tahoma"/>
            <family val="2"/>
          </rPr>
          <t>Autor:</t>
        </r>
        <r>
          <rPr>
            <sz val="9"/>
            <color indexed="81"/>
            <rFont val="Tahoma"/>
            <family val="2"/>
          </rPr>
          <t xml:space="preserve">
https://www.theglobaleconomy.com/rankings/remittances_percent_gdp/2021</t>
        </r>
      </text>
    </comment>
    <comment ref="B49" authorId="0" shapeId="0">
      <text>
        <r>
          <rPr>
            <b/>
            <sz val="9"/>
            <color indexed="81"/>
            <rFont val="Tahoma"/>
            <family val="2"/>
          </rPr>
          <t>Autor:</t>
        </r>
        <r>
          <rPr>
            <sz val="9"/>
            <color indexed="81"/>
            <rFont val="Tahoma"/>
            <family val="2"/>
          </rPr>
          <t xml:space="preserve">
https://www.theglobaleconomy.com/rankings/shadow_economy/</t>
        </r>
      </text>
    </comment>
    <comment ref="B50" authorId="0" shapeId="0">
      <text>
        <r>
          <rPr>
            <b/>
            <sz val="9"/>
            <color indexed="81"/>
            <rFont val="Tahoma"/>
            <family val="2"/>
          </rPr>
          <t>Autor:</t>
        </r>
        <r>
          <rPr>
            <sz val="9"/>
            <color indexed="81"/>
            <rFont val="Tahoma"/>
            <family val="2"/>
          </rPr>
          <t xml:space="preserve">
https://www.theglobaleconomy.com/rankings/shadow_economy/  The shadow economy as percent of total annual GDP No data pt Muntenegru si Macedonia, utilizata media de 27.78</t>
        </r>
      </text>
    </comment>
    <comment ref="B51" authorId="0" shapeId="0">
      <text>
        <r>
          <rPr>
            <b/>
            <sz val="9"/>
            <color indexed="81"/>
            <rFont val="Tahoma"/>
            <family val="2"/>
          </rPr>
          <t>Autor:</t>
        </r>
        <r>
          <rPr>
            <sz val="9"/>
            <color indexed="81"/>
            <rFont val="Tahoma"/>
            <family val="2"/>
          </rPr>
          <t xml:space="preserve">
The indicator includes all official fees and fees for legal or professional services if such services are required by law. The company law, the commercial code, and specific regulations and fee schedules are used as sources for calculating costs. The indicator excludes bribes. Global economy ca sursa </t>
        </r>
      </text>
    </comment>
    <comment ref="B52" authorId="0" shapeId="0">
      <text>
        <r>
          <rPr>
            <b/>
            <sz val="9"/>
            <color indexed="81"/>
            <rFont val="Tahoma"/>
            <family val="2"/>
          </rPr>
          <t>Autor:</t>
        </r>
        <r>
          <rPr>
            <sz val="9"/>
            <color indexed="81"/>
            <rFont val="Tahoma"/>
            <family val="2"/>
          </rPr>
          <t xml:space="preserve">
The Economic decline indicator considers factors related to economic decline within a country. For example, the indicator looks at patterns of progressive economic decline of the society as a whole as measured by per capita income, Gross National Product, unemployment rates, inflation, productivity, debt, poverty levels, or business failures. It also takes into account sudden drops in commodity prices, trade revenue, or foreign investment, and any collapse or devaluation of the national currency. The higher the value of the indicator, the greater the economic decline in the country. Global economy</t>
        </r>
      </text>
    </comment>
    <comment ref="B53" authorId="0" shapeId="0">
      <text>
        <r>
          <rPr>
            <b/>
            <sz val="9"/>
            <color indexed="81"/>
            <rFont val="Tahoma"/>
            <family val="2"/>
          </rPr>
          <t>Autor:</t>
        </r>
        <r>
          <rPr>
            <sz val="9"/>
            <color indexed="81"/>
            <rFont val="Tahoma"/>
            <family val="2"/>
          </rPr>
          <t xml:space="preserve">
According to the World Bank, tax revenues above 15% of a country's gross domestic product (GDP) are a key ingredient for economic growth and, ultimately, poverty reduction. Romania e lousy, ca de obicei https://www.theglobaleconomy.com/rankings/Tax_revenue/ 2021
pt Croatia https://knoema.com/atlas/Croatia/topics/Economy/Financial-Sector-General-Government-finance/General-government-revenue-percent-of-GDP</t>
        </r>
      </text>
    </comment>
    <comment ref="B54" authorId="0" shapeId="0">
      <text>
        <r>
          <rPr>
            <b/>
            <sz val="9"/>
            <color indexed="81"/>
            <rFont val="Tahoma"/>
            <family val="2"/>
          </rPr>
          <t>Autor:</t>
        </r>
        <r>
          <rPr>
            <sz val="9"/>
            <color indexed="81"/>
            <rFont val="Tahoma"/>
            <family val="2"/>
          </rPr>
          <t xml:space="preserve">
The Global Competitiveness index is composed of 12 pillars of competitiveness: Institutions, Infrastructure, ICT adoption, Macroeconomic stability, Health, Skills, Product market, Labor market, Financial system, market size, Business, dynamism, and Innovation capability. Sursa Globalhttps://www.theglobaleconomy.com/rankings/davos_competitivenes_new_measure/
</t>
        </r>
      </text>
    </comment>
    <comment ref="B55" authorId="0" shapeId="0">
      <text>
        <r>
          <rPr>
            <b/>
            <sz val="9"/>
            <color indexed="81"/>
            <rFont val="Tahoma"/>
            <family val="2"/>
          </rPr>
          <t>Autor:</t>
        </r>
        <r>
          <rPr>
            <sz val="9"/>
            <color indexed="81"/>
            <rFont val="Tahoma"/>
            <family val="2"/>
          </rPr>
          <t xml:space="preserve">
The fiscal (budget) balance is the difference between government revenue and government expenditure. We express the value as percent of GDP to relate it to the size of the economy.</t>
        </r>
      </text>
    </comment>
    <comment ref="E55" authorId="0" shapeId="0">
      <text>
        <r>
          <rPr>
            <b/>
            <sz val="9"/>
            <color indexed="81"/>
            <rFont val="Tahoma"/>
            <family val="2"/>
          </rPr>
          <t>Autor:</t>
        </r>
        <r>
          <rPr>
            <sz val="9"/>
            <color indexed="81"/>
            <rFont val="Tahoma"/>
            <family val="2"/>
          </rPr>
          <t xml:space="preserve">
https://tradingeconomics.com/bulgaria/government-budget</t>
        </r>
      </text>
    </comment>
    <comment ref="M55" authorId="0" shapeId="0">
      <text>
        <r>
          <rPr>
            <b/>
            <sz val="9"/>
            <color indexed="81"/>
            <rFont val="Tahoma"/>
            <family val="2"/>
          </rPr>
          <t>Autor:</t>
        </r>
        <r>
          <rPr>
            <sz val="9"/>
            <color indexed="81"/>
            <rFont val="Tahoma"/>
            <family val="2"/>
          </rPr>
          <t xml:space="preserve">
https://www.statista.com/statistics/513364/moldova-budget-balance-in-relation-to-gdp/</t>
        </r>
      </text>
    </comment>
    <comment ref="N55" authorId="0" shapeId="0">
      <text>
        <r>
          <rPr>
            <b/>
            <sz val="9"/>
            <color indexed="81"/>
            <rFont val="Tahoma"/>
            <family val="2"/>
          </rPr>
          <t>Autor:</t>
        </r>
        <r>
          <rPr>
            <sz val="9"/>
            <color indexed="81"/>
            <rFont val="Tahoma"/>
            <family val="2"/>
          </rPr>
          <t xml:space="preserve">
https://www.statista.com/statistics/528681/montenegro-budget-balance-in-relation-to-gdp/</t>
        </r>
      </text>
    </comment>
    <comment ref="B58" authorId="0" shapeId="0">
      <text>
        <r>
          <rPr>
            <b/>
            <sz val="9"/>
            <color indexed="81"/>
            <rFont val="Tahoma"/>
            <family val="2"/>
          </rPr>
          <t>Autor:</t>
        </r>
        <r>
          <rPr>
            <sz val="9"/>
            <color indexed="81"/>
            <rFont val="Tahoma"/>
            <family val="2"/>
          </rPr>
          <t xml:space="preserve">
https://www.imf.org/external/datamapper/CG_DEBT_GDP@GDD/CHN/FRA/DEU/ITA/JPN/GBR/USA</t>
        </r>
      </text>
    </comment>
    <comment ref="C61" authorId="0" shapeId="0">
      <text>
        <r>
          <rPr>
            <b/>
            <sz val="9"/>
            <color indexed="81"/>
            <rFont val="Tahoma"/>
            <family val="2"/>
          </rPr>
          <t>Autor:</t>
        </r>
        <r>
          <rPr>
            <sz val="9"/>
            <color indexed="81"/>
            <rFont val="Tahoma"/>
            <family val="2"/>
          </rPr>
          <t xml:space="preserve">
Higher consumption levels translate into greater GDP growth in the short term. On the other hand, a higher savings rate is good for long-term economic health. </t>
        </r>
      </text>
    </comment>
    <comment ref="N62" authorId="0" shapeId="0">
      <text>
        <r>
          <rPr>
            <b/>
            <sz val="9"/>
            <color indexed="81"/>
            <rFont val="Tahoma"/>
            <family val="2"/>
          </rPr>
          <t>Autor:</t>
        </r>
        <r>
          <rPr>
            <sz val="9"/>
            <color indexed="81"/>
            <rFont val="Tahoma"/>
            <family val="2"/>
          </rPr>
          <t xml:space="preserve">
https://www.ceicdata.com/en/indicator/montenegro/tax-revenue--of-gdp</t>
        </r>
      </text>
    </comment>
    <comment ref="E64" authorId="0" shapeId="0">
      <text>
        <r>
          <rPr>
            <b/>
            <sz val="9"/>
            <color indexed="81"/>
            <rFont val="Tahoma"/>
            <family val="2"/>
          </rPr>
          <t>Autor:</t>
        </r>
        <r>
          <rPr>
            <sz val="9"/>
            <color indexed="81"/>
            <rFont val="Tahoma"/>
            <family val="2"/>
          </rPr>
          <t xml:space="preserve">
https://tradingeconomics.com/bulgaria/manufacturing-value-added-percent-of-gdp-wb-data.html</t>
        </r>
      </text>
    </comment>
    <comment ref="O64" authorId="0" shapeId="0">
      <text>
        <r>
          <rPr>
            <b/>
            <sz val="9"/>
            <color indexed="81"/>
            <rFont val="Tahoma"/>
            <family val="2"/>
          </rPr>
          <t>Autor:</t>
        </r>
        <r>
          <rPr>
            <sz val="9"/>
            <color indexed="81"/>
            <rFont val="Tahoma"/>
            <family val="2"/>
          </rPr>
          <t xml:space="preserve">
https://data.worldbank.org/indicator/NV.IND.MANF.ZS?locations=MK</t>
        </r>
      </text>
    </comment>
    <comment ref="B67" authorId="0" shapeId="0">
      <text>
        <r>
          <rPr>
            <b/>
            <sz val="9"/>
            <color indexed="81"/>
            <rFont val="Tahoma"/>
            <family val="2"/>
          </rPr>
          <t>Autor:</t>
        </r>
        <r>
          <rPr>
            <sz val="9"/>
            <color indexed="81"/>
            <rFont val="Tahoma"/>
            <family val="2"/>
          </rPr>
          <t xml:space="preserve">
https://data.worldbank.org/indicator/GB.XPD.RSDV.GD.ZS</t>
        </r>
      </text>
    </comment>
    <comment ref="B69" authorId="0" shapeId="0">
      <text>
        <r>
          <rPr>
            <b/>
            <sz val="9"/>
            <color indexed="81"/>
            <rFont val="Tahoma"/>
            <family val="2"/>
          </rPr>
          <t>Autor:</t>
        </r>
        <r>
          <rPr>
            <sz val="9"/>
            <color indexed="81"/>
            <rFont val="Tahoma"/>
            <family val="2"/>
          </rPr>
          <t xml:space="preserve">
https://www.nationmaster.com/nmx/ranking/ict-services-share-in-gdp</t>
        </r>
      </text>
    </comment>
    <comment ref="D69" authorId="0" shapeId="0">
      <text>
        <r>
          <rPr>
            <b/>
            <sz val="9"/>
            <color indexed="81"/>
            <rFont val="Tahoma"/>
            <family val="2"/>
          </rPr>
          <t>Autor:</t>
        </r>
        <r>
          <rPr>
            <sz val="9"/>
            <color indexed="81"/>
            <rFont val="Tahoma"/>
            <family val="2"/>
          </rPr>
          <t xml:space="preserve">
https://www.oecd-ilibrary.org/sites/eeac4c0b-en/index.html?itemId=/content/component/eeac4c0b-en</t>
        </r>
      </text>
    </comment>
    <comment ref="I69" authorId="0" shapeId="0">
      <text>
        <r>
          <rPr>
            <b/>
            <sz val="9"/>
            <color indexed="81"/>
            <rFont val="Tahoma"/>
            <family val="2"/>
          </rPr>
          <t>Autor:</t>
        </r>
        <r>
          <rPr>
            <sz val="9"/>
            <color indexed="81"/>
            <rFont val="Tahoma"/>
            <family val="2"/>
          </rPr>
          <t xml:space="preserve">
https://www.pmcresearch.org/slider_file/2120642e75fb69693.pdf</t>
        </r>
      </text>
    </comment>
    <comment ref="M69" authorId="0" shapeId="0">
      <text>
        <r>
          <rPr>
            <b/>
            <sz val="9"/>
            <color indexed="81"/>
            <rFont val="Tahoma"/>
            <family val="2"/>
          </rPr>
          <t>Autor:</t>
        </r>
        <r>
          <rPr>
            <sz val="9"/>
            <color indexed="81"/>
            <rFont val="Tahoma"/>
            <family val="2"/>
          </rPr>
          <t xml:space="preserve">
https://eufordigital.eu/moldovas-it-sector-transformation-showcased-at-sum-it-up-4-impact-event/</t>
        </r>
      </text>
    </comment>
    <comment ref="N69" authorId="0" shapeId="0">
      <text>
        <r>
          <rPr>
            <b/>
            <sz val="9"/>
            <color indexed="81"/>
            <rFont val="Tahoma"/>
            <family val="2"/>
          </rPr>
          <t>Autor:</t>
        </r>
        <r>
          <rPr>
            <sz val="9"/>
            <color indexed="81"/>
            <rFont val="Tahoma"/>
            <family val="2"/>
          </rPr>
          <t xml:space="preserve">
https://www.ebrd.com/montenegro-draft-strategy</t>
        </r>
      </text>
    </comment>
    <comment ref="T69" authorId="0" shapeId="0">
      <text>
        <r>
          <rPr>
            <b/>
            <sz val="9"/>
            <color indexed="81"/>
            <rFont val="Tahoma"/>
            <family val="2"/>
          </rPr>
          <t>Autor:</t>
        </r>
        <r>
          <rPr>
            <sz val="9"/>
            <color indexed="81"/>
            <rFont val="Tahoma"/>
            <family val="2"/>
          </rPr>
          <t xml:space="preserve">
https://www.atlanticcouncil.org/blogs/ukrainealert/ukraines-booming-it-sector-can-drive-positive-change/</t>
        </r>
      </text>
    </comment>
    <comment ref="B72" authorId="0" shapeId="0">
      <text>
        <r>
          <rPr>
            <b/>
            <sz val="9"/>
            <color indexed="81"/>
            <rFont val="Tahoma"/>
            <family val="2"/>
          </rPr>
          <t>Autor:</t>
        </r>
        <r>
          <rPr>
            <sz val="9"/>
            <color indexed="81"/>
            <rFont val="Tahoma"/>
            <family val="2"/>
          </rPr>
          <t xml:space="preserve">
TIAA Institute-GFLEC Personal Finance Index (P-Fin Index) measures knowledge and understanding that enable sound financial decision making and effective management of personal finances among U.S. adults. The index is based on responses to 28 questions across eight functional areas: earning, consuming, saving, investing, borrowing/managing debt, insuring, comprehending risk, and go-to information sources.</t>
        </r>
      </text>
    </comment>
    <comment ref="B73" authorId="0" shapeId="0">
      <text>
        <r>
          <rPr>
            <b/>
            <sz val="9"/>
            <color indexed="81"/>
            <rFont val="Tahoma"/>
            <family val="2"/>
          </rPr>
          <t>Autor:</t>
        </r>
        <r>
          <rPr>
            <sz val="9"/>
            <color indexed="81"/>
            <rFont val="Tahoma"/>
            <family val="2"/>
          </rPr>
          <t xml:space="preserve">
https://tcdata360.worldbank.org/indicators/h945a9708?indicator=41400&amp;viz=line_chart&amp;years=2017,2019</t>
        </r>
      </text>
    </comment>
    <comment ref="B74" authorId="0" shapeId="0">
      <text>
        <r>
          <rPr>
            <b/>
            <sz val="9"/>
            <color indexed="81"/>
            <rFont val="Tahoma"/>
            <family val="2"/>
          </rPr>
          <t>Autor:</t>
        </r>
        <r>
          <rPr>
            <sz val="9"/>
            <color indexed="81"/>
            <rFont val="Tahoma"/>
            <family val="2"/>
          </rPr>
          <t xml:space="preserve">
https://ec.europa.eu/eurostat/databrowser/view/TRNG_LFSE_01__custom_4665066/bookmark/table?lang=en&amp;bookmarkId=d88f7aa3-5cfa-4bfa-a913-3e92a647ee06 2021</t>
        </r>
      </text>
    </comment>
    <comment ref="D74" authorId="0" shapeId="0">
      <text>
        <r>
          <rPr>
            <b/>
            <sz val="9"/>
            <color indexed="81"/>
            <rFont val="Tahoma"/>
            <family val="2"/>
          </rPr>
          <t>Autor:</t>
        </r>
        <r>
          <rPr>
            <sz val="9"/>
            <color indexed="81"/>
            <rFont val="Tahoma"/>
            <family val="2"/>
          </rPr>
          <t xml:space="preserve">
2017 https://www.rcc.int/seeds/inc/get_indic.php?id=170&amp;cat_id=1</t>
        </r>
      </text>
    </comment>
    <comment ref="I74" authorId="0" shapeId="0">
      <text>
        <r>
          <rPr>
            <b/>
            <sz val="9"/>
            <color indexed="81"/>
            <rFont val="Tahoma"/>
            <family val="2"/>
          </rPr>
          <t>Autor:</t>
        </r>
        <r>
          <rPr>
            <sz val="9"/>
            <color indexed="81"/>
            <rFont val="Tahoma"/>
            <family val="2"/>
          </rPr>
          <t xml:space="preserve">
Concept not acknowledged</t>
        </r>
      </text>
    </comment>
    <comment ref="M74" authorId="0" shapeId="0">
      <text>
        <r>
          <rPr>
            <b/>
            <sz val="9"/>
            <color indexed="81"/>
            <rFont val="Tahoma"/>
            <family val="2"/>
          </rPr>
          <t>Autor:</t>
        </r>
        <r>
          <rPr>
            <sz val="9"/>
            <color indexed="81"/>
            <rFont val="Tahoma"/>
            <family val="2"/>
          </rPr>
          <t xml:space="preserve">
https://www.dvv-international.org.ua/fileadmin/files/eastern-neighbors/publications_Moldova/studiu_cercetare_EA.pdf</t>
        </r>
      </text>
    </comment>
    <comment ref="N74" authorId="0" shapeId="0">
      <text>
        <r>
          <rPr>
            <b/>
            <sz val="9"/>
            <color indexed="81"/>
            <rFont val="Tahoma"/>
            <family val="2"/>
          </rPr>
          <t>Autor:</t>
        </r>
        <r>
          <rPr>
            <sz val="9"/>
            <color indexed="81"/>
            <rFont val="Tahoma"/>
            <family val="2"/>
          </rPr>
          <t xml:space="preserve">
https://www.rcc.int/seeds/inc/get_indic.php?id=170&amp;cat_id=1 2017</t>
        </r>
      </text>
    </comment>
    <comment ref="O74" authorId="0" shapeId="0">
      <text>
        <r>
          <rPr>
            <b/>
            <sz val="9"/>
            <color indexed="81"/>
            <rFont val="Tahoma"/>
            <family val="2"/>
          </rPr>
          <t>Autor:</t>
        </r>
        <r>
          <rPr>
            <sz val="9"/>
            <color indexed="81"/>
            <rFont val="Tahoma"/>
            <family val="2"/>
          </rPr>
          <t xml:space="preserve">
https://www.rcc.int/seeds/inc/get_indic.php?id=170&amp;cat_id=1 2017</t>
        </r>
      </text>
    </comment>
    <comment ref="T74" authorId="0" shapeId="0">
      <text>
        <r>
          <rPr>
            <b/>
            <sz val="9"/>
            <color indexed="81"/>
            <rFont val="Tahoma"/>
            <family val="2"/>
          </rPr>
          <t>Autor:</t>
        </r>
        <r>
          <rPr>
            <sz val="9"/>
            <color indexed="81"/>
            <rFont val="Tahoma"/>
            <family val="2"/>
          </rPr>
          <t xml:space="preserve">
concept not acknowledged</t>
        </r>
      </text>
    </comment>
    <comment ref="B75" authorId="0" shapeId="0">
      <text>
        <r>
          <rPr>
            <b/>
            <sz val="9"/>
            <color indexed="81"/>
            <rFont val="Tahoma"/>
            <family val="2"/>
          </rPr>
          <t>Autor:</t>
        </r>
        <r>
          <rPr>
            <sz val="9"/>
            <color indexed="81"/>
            <rFont val="Tahoma"/>
            <family val="2"/>
          </rPr>
          <t xml:space="preserve">
https://data.worldbank.org/indicator/SE.XPD.TOTL.GD.ZS</t>
        </r>
      </text>
    </comment>
    <comment ref="N75" authorId="0" shapeId="0">
      <text>
        <r>
          <rPr>
            <b/>
            <sz val="9"/>
            <color indexed="81"/>
            <rFont val="Tahoma"/>
            <family val="2"/>
          </rPr>
          <t>Autor:</t>
        </r>
        <r>
          <rPr>
            <sz val="9"/>
            <color indexed="81"/>
            <rFont val="Tahoma"/>
            <family val="2"/>
          </rPr>
          <t xml:space="preserve">
https://www.rcc.int/seeds/inc/get_indic.php?id=166&amp;cat_id=1</t>
        </r>
      </text>
    </comment>
    <comment ref="O75" authorId="0" shapeId="0">
      <text>
        <r>
          <rPr>
            <b/>
            <sz val="9"/>
            <color indexed="81"/>
            <rFont val="Tahoma"/>
            <family val="2"/>
          </rPr>
          <t>Autor:</t>
        </r>
        <r>
          <rPr>
            <sz val="9"/>
            <color indexed="81"/>
            <rFont val="Tahoma"/>
            <family val="2"/>
          </rPr>
          <t xml:space="preserve">
https://e-jlia.com/index.php/jlia/article/download/845/356/1704</t>
        </r>
      </text>
    </comment>
    <comment ref="B76" authorId="0" shapeId="0">
      <text>
        <r>
          <rPr>
            <b/>
            <sz val="9"/>
            <color indexed="81"/>
            <rFont val="Tahoma"/>
            <family val="2"/>
          </rPr>
          <t>Autor:</t>
        </r>
        <r>
          <rPr>
            <sz val="9"/>
            <color indexed="81"/>
            <rFont val="Tahoma"/>
            <family val="2"/>
          </rPr>
          <t xml:space="preserve">
The index measures the amount of human capital that a child born today can expect to attain by age 18, given the risks of poor health and poor education that prevail in the country where she lives.</t>
        </r>
      </text>
    </comment>
    <comment ref="B77" authorId="0" shapeId="0">
      <text>
        <r>
          <rPr>
            <b/>
            <sz val="9"/>
            <color indexed="81"/>
            <rFont val="Tahoma"/>
            <family val="2"/>
          </rPr>
          <t>Autor:</t>
        </r>
        <r>
          <rPr>
            <sz val="9"/>
            <color indexed="81"/>
            <rFont val="Tahoma"/>
            <family val="2"/>
          </rPr>
          <t xml:space="preserve">
https://www.theglobaleconomy.com/rankings/human_flight_brain_drain_index/</t>
        </r>
      </text>
    </comment>
    <comment ref="B78" authorId="0" shapeId="0">
      <text>
        <r>
          <rPr>
            <b/>
            <sz val="9"/>
            <color indexed="81"/>
            <rFont val="Tahoma"/>
            <family val="2"/>
          </rPr>
          <t>Autor:</t>
        </r>
        <r>
          <rPr>
            <sz val="9"/>
            <color indexed="81"/>
            <rFont val="Tahoma"/>
            <family val="2"/>
          </rPr>
          <t xml:space="preserve">
https://data.worldbank.org/indicator/SI.POV.GINI</t>
        </r>
      </text>
    </comment>
    <comment ref="M78" authorId="0" shapeId="0">
      <text>
        <r>
          <rPr>
            <b/>
            <sz val="9"/>
            <color indexed="81"/>
            <rFont val="Tahoma"/>
            <family val="2"/>
          </rPr>
          <t>Autor:</t>
        </r>
        <r>
          <rPr>
            <sz val="9"/>
            <color indexed="81"/>
            <rFont val="Tahoma"/>
            <family val="2"/>
          </rPr>
          <t xml:space="preserve">
2021</t>
        </r>
      </text>
    </comment>
    <comment ref="N78" authorId="0" shapeId="0">
      <text>
        <r>
          <rPr>
            <b/>
            <sz val="9"/>
            <color indexed="81"/>
            <rFont val="Tahoma"/>
            <family val="2"/>
          </rPr>
          <t>Autor:</t>
        </r>
        <r>
          <rPr>
            <sz val="9"/>
            <color indexed="81"/>
            <rFont val="Tahoma"/>
            <family val="2"/>
          </rPr>
          <t xml:space="preserve">
2019</t>
        </r>
      </text>
    </comment>
    <comment ref="O78" authorId="0" shapeId="0">
      <text>
        <r>
          <rPr>
            <b/>
            <sz val="9"/>
            <color indexed="81"/>
            <rFont val="Tahoma"/>
            <family val="2"/>
          </rPr>
          <t>Autor:</t>
        </r>
        <r>
          <rPr>
            <sz val="9"/>
            <color indexed="81"/>
            <rFont val="Tahoma"/>
            <family val="2"/>
          </rPr>
          <t xml:space="preserve">
2018</t>
        </r>
      </text>
    </comment>
    <comment ref="P78" authorId="0" shapeId="0">
      <text>
        <r>
          <rPr>
            <b/>
            <sz val="9"/>
            <color indexed="81"/>
            <rFont val="Tahoma"/>
            <family val="2"/>
          </rPr>
          <t xml:space="preserve">Autor:
</t>
        </r>
      </text>
    </comment>
    <comment ref="R78" authorId="0" shapeId="0">
      <text>
        <r>
          <rPr>
            <b/>
            <sz val="9"/>
            <color indexed="81"/>
            <rFont val="Tahoma"/>
            <family val="2"/>
          </rPr>
          <t>Autor:</t>
        </r>
        <r>
          <rPr>
            <sz val="9"/>
            <color indexed="81"/>
            <rFont val="Tahoma"/>
            <family val="2"/>
          </rPr>
          <t xml:space="preserve">
2019</t>
        </r>
      </text>
    </comment>
    <comment ref="B80" authorId="0" shapeId="0">
      <text>
        <r>
          <rPr>
            <b/>
            <sz val="9"/>
            <color indexed="81"/>
            <rFont val="Tahoma"/>
            <family val="2"/>
          </rPr>
          <t>Maria Constantinesc</t>
        </r>
        <r>
          <rPr>
            <sz val="9"/>
            <color indexed="81"/>
            <rFont val="Tahoma"/>
            <family val="2"/>
          </rPr>
          <t>ttps://whttps://ourworldindata.org/poverty</t>
        </r>
      </text>
    </comment>
    <comment ref="B82" authorId="0" shapeId="0">
      <text>
        <r>
          <rPr>
            <b/>
            <sz val="9"/>
            <color indexed="81"/>
            <rFont val="Tahoma"/>
            <family val="2"/>
          </rPr>
          <t>Autor:</t>
        </r>
        <r>
          <rPr>
            <sz val="9"/>
            <color indexed="81"/>
            <rFont val="Tahoma"/>
            <family val="2"/>
          </rPr>
          <t xml:space="preserve">
https://ec.europa.eu/eurostat/databrowser/view/ILC_PEPS01N__custom_6444563/default/table?lang=en</t>
        </r>
      </text>
    </comment>
    <comment ref="D82" authorId="0" shapeId="0">
      <text>
        <r>
          <rPr>
            <b/>
            <sz val="9"/>
            <color indexed="81"/>
            <rFont val="Tahoma"/>
            <family val="2"/>
          </rPr>
          <t>Autor:</t>
        </r>
        <r>
          <rPr>
            <sz val="9"/>
            <color indexed="81"/>
            <rFont val="Tahoma"/>
            <family val="2"/>
          </rPr>
          <t xml:space="preserve">
https://albaniandailynews.com/news/almost-half-of-albanian-population-on-the-brink-of-poverty</t>
        </r>
      </text>
    </comment>
    <comment ref="I82" authorId="0" shapeId="0">
      <text>
        <r>
          <rPr>
            <b/>
            <sz val="9"/>
            <color indexed="81"/>
            <rFont val="Tahoma"/>
            <family val="2"/>
          </rPr>
          <t>Autor:</t>
        </r>
        <r>
          <rPr>
            <sz val="9"/>
            <color indexed="81"/>
            <rFont val="Tahoma"/>
            <family val="2"/>
          </rPr>
          <t xml:space="preserve">
https://www.unicef.org/media/110761/file/Georgia-Case%20Study-Being-Prepared-Acting-First-2021.pdf</t>
        </r>
      </text>
    </comment>
    <comment ref="M82" authorId="0" shapeId="0">
      <text>
        <r>
          <rPr>
            <b/>
            <sz val="9"/>
            <color indexed="81"/>
            <rFont val="Tahoma"/>
            <family val="2"/>
          </rPr>
          <t>Autor:</t>
        </r>
        <r>
          <rPr>
            <sz val="9"/>
            <color indexed="81"/>
            <rFont val="Tahoma"/>
            <family val="2"/>
          </rPr>
          <t xml:space="preserve">
https://www.undp.org/moldova/press-releases/undp-scales-support-moldova-early-projections-suggest-thousands-could-be-pushed-poverty-protracted-war</t>
        </r>
      </text>
    </comment>
    <comment ref="N82" authorId="0" shapeId="0">
      <text>
        <r>
          <rPr>
            <b/>
            <sz val="9"/>
            <color indexed="81"/>
            <rFont val="Tahoma"/>
            <family val="2"/>
          </rPr>
          <t xml:space="preserve">Autor:
</t>
        </r>
      </text>
    </comment>
    <comment ref="O82" authorId="0" shapeId="0">
      <text>
        <r>
          <rPr>
            <b/>
            <sz val="9"/>
            <color indexed="81"/>
            <rFont val="Tahoma"/>
            <family val="2"/>
          </rPr>
          <t>Autor:</t>
        </r>
        <r>
          <rPr>
            <sz val="9"/>
            <color indexed="81"/>
            <rFont val="Tahoma"/>
            <family val="2"/>
          </rPr>
          <t xml:space="preserve">
https://ec.europa.eu/eurostat/statistics-explained/index.php?title=Enlargement_countries_-_statistics_on_living_conditions&amp;oldid=563404</t>
        </r>
      </text>
    </comment>
    <comment ref="R82" authorId="0" shapeId="0">
      <text>
        <r>
          <rPr>
            <b/>
            <sz val="9"/>
            <color indexed="81"/>
            <rFont val="Tahoma"/>
            <family val="2"/>
          </rPr>
          <t>Autor:</t>
        </r>
        <r>
          <rPr>
            <sz val="9"/>
            <color indexed="81"/>
            <rFont val="Tahoma"/>
            <family val="2"/>
          </rPr>
          <t xml:space="preserve">
https://link.springer.com/article/10.1007/s11135-022-01573-9</t>
        </r>
      </text>
    </comment>
    <comment ref="T82" authorId="0" shapeId="0">
      <text>
        <r>
          <rPr>
            <b/>
            <sz val="9"/>
            <color indexed="81"/>
            <rFont val="Tahoma"/>
            <family val="2"/>
          </rPr>
          <t>Autor:</t>
        </r>
        <r>
          <rPr>
            <sz val="9"/>
            <color indexed="81"/>
            <rFont val="Tahoma"/>
            <family val="2"/>
          </rPr>
          <t xml:space="preserve">
https://www.oecd.org/ukraine-hub/policy-responses/social-policies-for-an-inclusive-recovery-in-ukraine-506fcefb</t>
        </r>
      </text>
    </comment>
    <comment ref="B84" authorId="0" shapeId="0">
      <text>
        <r>
          <rPr>
            <b/>
            <sz val="9"/>
            <color indexed="81"/>
            <rFont val="Tahoma"/>
            <family val="2"/>
          </rPr>
          <t>Autor:</t>
        </r>
        <r>
          <rPr>
            <sz val="9"/>
            <color indexed="81"/>
            <rFont val="Tahoma"/>
            <family val="2"/>
          </rPr>
          <t xml:space="preserve">
The State legitimacy indicator considers the representativeness and openness of government and its relationship with its citizenry. The indicator looks at the population’s level of confidence in state institutions and processes, and assesses the effects where that confidence is absent, manifested through mass public demonstrations, sustained civil disobedience, or the rise of armed insurgencies. The higher the value of the index, the lower the country's legitimacy.</t>
        </r>
      </text>
    </comment>
    <comment ref="B85" authorId="0" shapeId="0">
      <text>
        <r>
          <rPr>
            <b/>
            <sz val="9"/>
            <color indexed="81"/>
            <rFont val="Tahoma"/>
            <family val="2"/>
          </rPr>
          <t>Autor:</t>
        </r>
        <r>
          <rPr>
            <sz val="9"/>
            <color indexed="81"/>
            <rFont val="Tahoma"/>
            <family val="2"/>
          </rPr>
          <t xml:space="preserve">
The Public services indicator refers to the presence of basic state functions that serve the people. This may include the provision of essential services, such as health, education, water and sanitation, transport infrastructure, electricity and power, and internet and connectivity. On the other hand, it may include the state’s ability to protect its citizens, such as from terrorism and violence, through perceived effective policing. The higher the value of the indicator, the worse the public services in the country.</t>
        </r>
      </text>
    </comment>
    <comment ref="B86" authorId="0" shapeId="0">
      <text>
        <r>
          <rPr>
            <b/>
            <sz val="9"/>
            <color indexed="81"/>
            <rFont val="Tahoma"/>
            <family val="2"/>
          </rPr>
          <t>Autor:</t>
        </r>
        <r>
          <rPr>
            <sz val="9"/>
            <color indexed="81"/>
            <rFont val="Tahoma"/>
            <family val="2"/>
          </rPr>
          <t xml:space="preserve">
The Factionalized elites indicator considers the fragmentation of state institutions along ethnic, class, clan, racial or religious lines, as well as and brinksmanship and gridlock between ruling elites. The higher the value, the more fragmented are the institutions in the country.</t>
        </r>
      </text>
    </comment>
    <comment ref="B87" authorId="0" shapeId="0">
      <text>
        <r>
          <rPr>
            <b/>
            <sz val="9"/>
            <color indexed="81"/>
            <rFont val="Tahoma"/>
            <family val="2"/>
          </rPr>
          <t>Autor:</t>
        </r>
        <r>
          <rPr>
            <sz val="9"/>
            <color indexed="81"/>
            <rFont val="Tahoma"/>
            <family val="2"/>
          </rPr>
          <t xml:space="preserve">
The index for Rule of Law captures perceptions of the extent to which agents have confidence in and abide by the rules of society, and in particular the quality of contract enforcement, property rights, the police, and the courts, as well as the likelihood of crime and violence. https://www.theglobaleconomy.com/rankings/wb_ruleoflaw/</t>
        </r>
      </text>
    </comment>
    <comment ref="B88" authorId="0" shapeId="0">
      <text>
        <r>
          <rPr>
            <b/>
            <sz val="9"/>
            <color indexed="81"/>
            <rFont val="Tahoma"/>
            <family val="2"/>
          </rPr>
          <t>Autor:</t>
        </r>
        <r>
          <rPr>
            <sz val="9"/>
            <color indexed="81"/>
            <rFont val="Tahoma"/>
            <family val="2"/>
          </rPr>
          <t xml:space="preserve">
The index of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t>
        </r>
      </text>
    </comment>
    <comment ref="B91" authorId="0" shapeId="0">
      <text>
        <r>
          <rPr>
            <b/>
            <sz val="9"/>
            <color indexed="81"/>
            <rFont val="Tahoma"/>
            <family val="2"/>
          </rPr>
          <t>Autor:</t>
        </r>
        <r>
          <rPr>
            <sz val="9"/>
            <color indexed="81"/>
            <rFont val="Tahoma"/>
            <family val="2"/>
          </rPr>
          <t xml:space="preserve">
The Corruption Perceptions Index is an indicator of perceptions of public sector corruption, i.e. administrative and political corruption. The indicator values are determined by using information from surveys and assessments of corruption, collected by a variety of reputable institutions.</t>
        </r>
      </text>
    </comment>
    <comment ref="B92" authorId="0" shapeId="0">
      <text>
        <r>
          <rPr>
            <b/>
            <sz val="9"/>
            <color indexed="81"/>
            <rFont val="Tahoma"/>
            <family val="2"/>
          </rPr>
          <t>Autor:</t>
        </r>
        <r>
          <rPr>
            <sz val="9"/>
            <color indexed="81"/>
            <rFont val="Tahoma"/>
            <family val="2"/>
          </rPr>
          <t xml:space="preserve">
SIPRI database 2022
Ukraine 2021 pt a lua cifrele dinainte de razboi</t>
        </r>
      </text>
    </comment>
    <comment ref="B93" authorId="0" shapeId="0">
      <text>
        <r>
          <rPr>
            <b/>
            <sz val="9"/>
            <color indexed="81"/>
            <rFont val="Tahoma"/>
            <family val="2"/>
          </rPr>
          <t>Autor:</t>
        </r>
        <r>
          <rPr>
            <sz val="9"/>
            <color indexed="81"/>
            <rFont val="Tahoma"/>
            <family val="2"/>
          </rPr>
          <t xml:space="preserve">
SIPRI databases 2022 Ukraine 2021</t>
        </r>
      </text>
    </comment>
    <comment ref="B94" authorId="0" shapeId="0">
      <text>
        <r>
          <rPr>
            <b/>
            <sz val="9"/>
            <color indexed="81"/>
            <rFont val="Tahoma"/>
            <family val="2"/>
          </rPr>
          <t>Autor:</t>
        </r>
        <r>
          <rPr>
            <sz val="9"/>
            <color indexed="81"/>
            <rFont val="Tahoma"/>
            <family val="2"/>
          </rPr>
          <t xml:space="preserve">
SIPRI https://armstrade.sipri.org/armstrade/html/export_values.php
A '0' indicates that the value of deliveries is less than 0.5m
Romania 2021 https://adevarul.ro/economie/romania-a-exportat-munitie-si-armament-in-valoare-2173462.html curs euro/dolar 1.06
Albania si Montenegro ihttps://www.seesac.org/Regional-reports-SAW/?year=2020&amp;source_country=146&amp;destination_region=. 1.14 eur dolar
Hungary si Georgia 2021
https://oec.world/en/profile/bilateral-product/military-weapons/reporter/hun</t>
        </r>
      </text>
    </comment>
    <comment ref="B95" authorId="0" shapeId="0">
      <text>
        <r>
          <rPr>
            <b/>
            <sz val="9"/>
            <color indexed="81"/>
            <rFont val="Tahoma"/>
            <family val="2"/>
          </rPr>
          <t>Autor:</t>
        </r>
        <r>
          <rPr>
            <sz val="9"/>
            <color indexed="81"/>
            <rFont val="Tahoma"/>
            <family val="2"/>
          </rPr>
          <t xml:space="preserve">
https://armstrade.sipri.org/armstrade/html/export_values.php
For Ukraine, the no for 2022 were excluded, as the war determined an abnormal increase in the arms imports</t>
        </r>
      </text>
    </comment>
    <comment ref="B98" authorId="0" shapeId="0">
      <text>
        <r>
          <rPr>
            <b/>
            <sz val="9"/>
            <color indexed="81"/>
            <rFont val="Tahoma"/>
            <family val="2"/>
          </rPr>
          <t>Autor:</t>
        </r>
        <r>
          <rPr>
            <sz val="9"/>
            <color indexed="81"/>
            <rFont val="Tahoma"/>
            <family val="2"/>
          </rPr>
          <t xml:space="preserve">
Military Balance 2022 thousands</t>
        </r>
      </text>
    </comment>
    <comment ref="B99" authorId="0" shapeId="0">
      <text>
        <r>
          <rPr>
            <b/>
            <sz val="9"/>
            <color indexed="81"/>
            <rFont val="Tahoma"/>
            <family val="2"/>
          </rPr>
          <t xml:space="preserve">Maria Constantinescu: </t>
        </r>
        <r>
          <rPr>
            <sz val="9"/>
            <color indexed="81"/>
            <rFont val="Tahoma"/>
            <family val="2"/>
          </rPr>
          <t xml:space="preserve">
Defense equipment procurement expenses /defense R&amp;D / Defence R&amp;T expenses  https://eda.europa.eu/publications-and-data/defence-data# milion euros 2021
for countries non-EDA, source https://www.globaldata.com/store/report/georgia-defense-market-analysis/
defense investments equated with market size 2022
Ukrain 18,9% din buget global data
Moldova https://thearmstradetreaty.org/download/8903915f-35ae-3ac0-8993-bf305ec58fb5 2018</t>
        </r>
      </text>
    </comment>
    <comment ref="B109" authorId="0" shapeId="0">
      <text>
        <r>
          <rPr>
            <b/>
            <sz val="9"/>
            <color indexed="81"/>
            <rFont val="Tahoma"/>
            <family val="2"/>
          </rPr>
          <t>Autor:</t>
        </r>
        <r>
          <rPr>
            <sz val="9"/>
            <color indexed="81"/>
            <rFont val="Tahoma"/>
            <family val="2"/>
          </rPr>
          <t xml:space="preserve">
https://unctadstat.unctad.org/CountryProfile/GeneralProfile/en-GB/008/index.html junctad 2021</t>
        </r>
      </text>
    </comment>
    <comment ref="B110"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2"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3"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6" authorId="0" shapeId="0">
      <text>
        <r>
          <rPr>
            <b/>
            <sz val="9"/>
            <color indexed="81"/>
            <rFont val="Tahoma"/>
            <family val="2"/>
          </rPr>
          <t>Autor:</t>
        </r>
        <r>
          <rPr>
            <sz val="9"/>
            <color indexed="81"/>
            <rFont val="Tahoma"/>
            <family val="2"/>
          </rPr>
          <t xml:space="preserve">
exports minus imports of basic food excluding tea, coffee, cocoa and spices
https://sdgpulse.unctad.org/trade-agriculture-biotrade/</t>
        </r>
      </text>
    </comment>
    <comment ref="B118" authorId="0" shapeId="0">
      <text>
        <r>
          <rPr>
            <b/>
            <sz val="9"/>
            <color indexed="81"/>
            <rFont val="Tahoma"/>
            <family val="2"/>
          </rPr>
          <t>Autor:</t>
        </r>
        <r>
          <rPr>
            <sz val="9"/>
            <color indexed="81"/>
            <rFont val="Tahoma"/>
            <family val="2"/>
          </rPr>
          <t xml:space="preserve">
gross national income less total consumption, plus net transfers.</t>
        </r>
      </text>
    </comment>
    <comment ref="B120" authorId="0" shapeId="0">
      <text>
        <r>
          <rPr>
            <b/>
            <sz val="9"/>
            <color indexed="81"/>
            <rFont val="Tahoma"/>
            <family val="2"/>
          </rPr>
          <t>Autor:</t>
        </r>
        <r>
          <rPr>
            <sz val="9"/>
            <color indexed="81"/>
            <rFont val="Tahoma"/>
            <family val="2"/>
          </rPr>
          <t xml:space="preserve">
The fiscal (budget) balance is the difference between government revenue and government expenditure. We express the value as percent of GDP to relate it to the size of the economy.</t>
        </r>
      </text>
    </comment>
    <comment ref="E120" authorId="0" shapeId="0">
      <text>
        <r>
          <rPr>
            <b/>
            <sz val="9"/>
            <color indexed="81"/>
            <rFont val="Tahoma"/>
            <family val="2"/>
          </rPr>
          <t>Autor:</t>
        </r>
        <r>
          <rPr>
            <sz val="9"/>
            <color indexed="81"/>
            <rFont val="Tahoma"/>
            <family val="2"/>
          </rPr>
          <t xml:space="preserve">
https://tradingeconomics.com/bulgaria/government-budget</t>
        </r>
      </text>
    </comment>
    <comment ref="M120" authorId="0" shapeId="0">
      <text>
        <r>
          <rPr>
            <b/>
            <sz val="9"/>
            <color indexed="81"/>
            <rFont val="Tahoma"/>
            <family val="2"/>
          </rPr>
          <t>Autor:</t>
        </r>
        <r>
          <rPr>
            <sz val="9"/>
            <color indexed="81"/>
            <rFont val="Tahoma"/>
            <family val="2"/>
          </rPr>
          <t xml:space="preserve">
https://www.statista.com/statistics/513364/moldova-budget-balance-in-relation-to-gdp/</t>
        </r>
      </text>
    </comment>
    <comment ref="N120" authorId="0" shapeId="0">
      <text>
        <r>
          <rPr>
            <b/>
            <sz val="9"/>
            <color indexed="81"/>
            <rFont val="Tahoma"/>
            <family val="2"/>
          </rPr>
          <t>Autor:</t>
        </r>
        <r>
          <rPr>
            <sz val="9"/>
            <color indexed="81"/>
            <rFont val="Tahoma"/>
            <family val="2"/>
          </rPr>
          <t xml:space="preserve">
https://www.statista.com/statistics/528681/montenegro-budget-balance-in-relation-to-gdp/</t>
        </r>
      </text>
    </comment>
    <comment ref="B124" authorId="0" shapeId="0">
      <text>
        <r>
          <rPr>
            <b/>
            <sz val="9"/>
            <color indexed="81"/>
            <rFont val="Tahoma"/>
            <family val="2"/>
          </rPr>
          <t>Autor:</t>
        </r>
        <r>
          <rPr>
            <sz val="9"/>
            <color indexed="81"/>
            <rFont val="Tahoma"/>
            <family val="2"/>
          </rPr>
          <t xml:space="preserve">
The index for Rule of Law captures perceptions of the extent to which agents have confidence in and abide by the rules of society, and in particular the quality of contract enforcement, property rights, the police, and the courts, as well as the likelihood of crime and violence. https://www.theglobaleconomy.com/rankings/wb_ruleoflaw/</t>
        </r>
      </text>
    </comment>
    <comment ref="B127" authorId="0" shapeId="0">
      <text>
        <r>
          <rPr>
            <b/>
            <sz val="9"/>
            <color indexed="81"/>
            <rFont val="Tahoma"/>
            <family val="2"/>
          </rPr>
          <t>Autor:</t>
        </r>
        <r>
          <rPr>
            <sz val="9"/>
            <color indexed="81"/>
            <rFont val="Tahoma"/>
            <family val="2"/>
          </rPr>
          <t xml:space="preserve">
The index of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t>
        </r>
      </text>
    </comment>
  </commentList>
</comments>
</file>

<file path=xl/comments2.xml><?xml version="1.0" encoding="utf-8"?>
<comments xmlns="http://schemas.openxmlformats.org/spreadsheetml/2006/main">
  <authors>
    <author>Autor</author>
  </authors>
  <commentList>
    <comment ref="B2" authorId="0" shapeId="0">
      <text>
        <r>
          <rPr>
            <b/>
            <sz val="9"/>
            <color indexed="81"/>
            <rFont val="Tahoma"/>
            <family val="2"/>
          </rPr>
          <t>Autor:</t>
        </r>
        <r>
          <rPr>
            <sz val="9"/>
            <color indexed="81"/>
            <rFont val="Tahoma"/>
            <family val="2"/>
          </rPr>
          <t xml:space="preserve">
Economic development requires the accumulation of productive knowledge and its use in both more and more complex industries. Harvard Growth Lab’s Country Rankings assess the current state of a country’s productive knowledge, through the Economic Complexity Index (ECI). Countries improve their ECI by increasing the number and complexity of the products they successfully export https://atlas.cid.harvard.edu/rankings 2020 no data for Montenegro, echivalat cu Croatia</t>
        </r>
      </text>
    </comment>
    <comment ref="B3" authorId="0" shapeId="0">
      <text>
        <r>
          <rPr>
            <b/>
            <sz val="9"/>
            <color indexed="81"/>
            <rFont val="Tahoma"/>
            <family val="2"/>
          </rPr>
          <t xml:space="preserve"> Hirschman Herfindahl index is a measure of the dispersion of trade value across an exporter’s partners. A country with trade (export or import) that is concentrated in a very few markets will have an index value close to 1. Similarly, a country with a perfectly diversified trade portfolio will have an index close to zero. WITS - UNSD Comtrade 2020</t>
        </r>
      </text>
    </comment>
    <comment ref="B4" authorId="0" shapeId="0">
      <text>
        <r>
          <rPr>
            <b/>
            <sz val="9"/>
            <color indexed="81"/>
            <rFont val="Tahoma"/>
            <family val="2"/>
          </rPr>
          <t>Autor:</t>
        </r>
        <r>
          <rPr>
            <sz val="9"/>
            <color indexed="81"/>
            <rFont val="Tahoma"/>
            <family val="2"/>
          </rPr>
          <t xml:space="preserve">
https://unctadstat.unctad.org/wds/TableViewer/tableView.aspx 2020</t>
        </r>
      </text>
    </comment>
    <comment ref="B5" authorId="0" shapeId="0">
      <text>
        <r>
          <rPr>
            <b/>
            <sz val="9"/>
            <color indexed="81"/>
            <rFont val="Tahoma"/>
            <family val="2"/>
          </rPr>
          <t>Autor:</t>
        </r>
        <r>
          <rPr>
            <sz val="9"/>
            <color indexed="81"/>
            <rFont val="Tahoma"/>
            <family val="2"/>
          </rPr>
          <t xml:space="preserve">
https://unctadstat.unctad.org/wds/TableViewer/tableView.aspx</t>
        </r>
      </text>
    </comment>
    <comment ref="H5" authorId="0" shapeId="0">
      <text>
        <r>
          <rPr>
            <b/>
            <sz val="11"/>
            <rFont val="Calibri"/>
            <family val="2"/>
          </rPr>
          <t xml:space="preserve">Beyond 20/20:
</t>
        </r>
        <r>
          <rPr>
            <sz val="11"/>
            <color rgb="FF000000"/>
            <rFont val="Calibri"/>
            <family val="2"/>
          </rPr>
          <t>(5) Estimated</t>
        </r>
      </text>
    </comment>
    <comment ref="K5" authorId="0" shapeId="0">
      <text>
        <r>
          <rPr>
            <b/>
            <sz val="11"/>
            <rFont val="Calibri"/>
            <family val="2"/>
          </rPr>
          <t xml:space="preserve">Beyond 20/20:
</t>
        </r>
        <r>
          <rPr>
            <sz val="11"/>
            <color rgb="FF000000"/>
            <rFont val="Calibri"/>
            <family val="2"/>
          </rPr>
          <t>(5) Estimated</t>
        </r>
      </text>
    </comment>
    <comment ref="B6"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B7"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B8" authorId="0" shapeId="0">
      <text>
        <r>
          <rPr>
            <b/>
            <sz val="9"/>
            <color indexed="81"/>
            <rFont val="Tahoma"/>
            <family val="2"/>
          </rPr>
          <t>Autor:</t>
        </r>
        <r>
          <rPr>
            <sz val="9"/>
            <color indexed="81"/>
            <rFont val="Tahoma"/>
            <family val="2"/>
          </rPr>
          <t xml:space="preserve">
https://unctadstat.unctad.org/CountryProfile/GeneralProfile/en-GB/008/index.html junctad 2021</t>
        </r>
      </text>
    </comment>
    <comment ref="B9"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0" authorId="0" shapeId="0">
      <text>
        <r>
          <rPr>
            <b/>
            <sz val="9"/>
            <color indexed="81"/>
            <rFont val="Tahoma"/>
            <family val="2"/>
          </rPr>
          <t>Autor:</t>
        </r>
        <r>
          <rPr>
            <sz val="9"/>
            <color indexed="81"/>
            <rFont val="Tahoma"/>
            <family val="2"/>
          </rPr>
          <t xml:space="preserve">
https://data.worldbank.org/indicator/TX.VAL.TECH.MF.ZS?end=2021&amp;locations=UA-AL-BG-HR-CZ-EE-GE-HU-LV-LT-MD-ME-MK-PL-RO-SK-SI-TR&amp;start=2020</t>
        </r>
      </text>
    </comment>
    <comment ref="B11" authorId="0" shapeId="0">
      <text>
        <r>
          <rPr>
            <b/>
            <sz val="9"/>
            <color indexed="81"/>
            <rFont val="Tahoma"/>
            <family val="2"/>
          </rPr>
          <t>Autor:</t>
        </r>
        <r>
          <rPr>
            <sz val="9"/>
            <color indexed="81"/>
            <rFont val="Tahoma"/>
            <family val="2"/>
          </rPr>
          <t xml:space="preserve">
2021 https://unctadstat.unctad.org/wds/TableViewer/tableView.aspx  toate</t>
        </r>
      </text>
    </comment>
    <comment ref="B17" authorId="0" shapeId="0">
      <text>
        <r>
          <rPr>
            <b/>
            <sz val="9"/>
            <color indexed="81"/>
            <rFont val="Tahoma"/>
            <family val="2"/>
          </rPr>
          <t>Autor:</t>
        </r>
        <r>
          <rPr>
            <sz val="9"/>
            <color indexed="81"/>
            <rFont val="Tahoma"/>
            <family val="2"/>
          </rPr>
          <t xml:space="preserve">
exports minus imports of basic food excluding tea, coffee, cocoa and spices
https://sdgpulse.unctad.org/trade-agriculture-biotrade/</t>
        </r>
      </text>
    </comment>
    <comment ref="B18" authorId="0" shapeId="0">
      <text>
        <r>
          <rPr>
            <b/>
            <sz val="9"/>
            <color indexed="81"/>
            <rFont val="Tahoma"/>
            <family val="2"/>
          </rPr>
          <t>Autor:</t>
        </r>
        <r>
          <rPr>
            <sz val="9"/>
            <color indexed="81"/>
            <rFont val="Tahoma"/>
            <family val="2"/>
          </rPr>
          <t xml:space="preserve">
Net energy imports are estimated as energy use less production, both measured in oil equivalents. A negative value indicates that the country is a net exporter. Energy use refers to use of primary energy before transformation to other end-use fuels, which is equal to indigenous production plus imports and stock changes, minus exports and fuels supplied to ships and aircraft engaged in international transport. https://data.worldbank.org/indicator/EG.IMP.CONS.ZS</t>
        </r>
      </text>
    </comment>
    <comment ref="I18" authorId="0" shapeId="0">
      <text>
        <r>
          <rPr>
            <b/>
            <sz val="9"/>
            <color indexed="81"/>
            <rFont val="Tahoma"/>
            <family val="2"/>
          </rPr>
          <t>Autor:</t>
        </r>
        <r>
          <rPr>
            <sz val="9"/>
            <color indexed="81"/>
            <rFont val="Tahoma"/>
            <family val="2"/>
          </rPr>
          <t xml:space="preserve">
Date din 2015, Energy imports, net (% of energy use), world bank</t>
        </r>
      </text>
    </comment>
    <comment ref="M18" authorId="0" shapeId="0">
      <text>
        <r>
          <rPr>
            <b/>
            <sz val="9"/>
            <color indexed="81"/>
            <rFont val="Tahoma"/>
            <family val="2"/>
          </rPr>
          <t>Autor:</t>
        </r>
        <r>
          <rPr>
            <sz val="9"/>
            <color indexed="81"/>
            <rFont val="Tahoma"/>
            <family val="2"/>
          </rPr>
          <t xml:space="preserve">
https://data.worldbank.org/indicator/EG.IMP.CONS.ZS 2014</t>
        </r>
      </text>
    </comment>
    <comment ref="N18" authorId="0" shapeId="0">
      <text>
        <r>
          <rPr>
            <b/>
            <sz val="9"/>
            <color indexed="81"/>
            <rFont val="Tahoma"/>
            <family val="2"/>
          </rPr>
          <t>Autor:</t>
        </r>
        <r>
          <rPr>
            <sz val="9"/>
            <color indexed="81"/>
            <rFont val="Tahoma"/>
            <family val="2"/>
          </rPr>
          <t xml:space="preserve">
https://data.worldbank.org/indicator/EG.IMP.CONS.ZS 2014</t>
        </r>
      </text>
    </comment>
    <comment ref="O18" authorId="0" shapeId="0">
      <text>
        <r>
          <rPr>
            <b/>
            <sz val="9"/>
            <color indexed="81"/>
            <rFont val="Tahoma"/>
            <family val="2"/>
          </rPr>
          <t>Autor:</t>
        </r>
        <r>
          <rPr>
            <sz val="9"/>
            <color indexed="81"/>
            <rFont val="Tahoma"/>
            <family val="2"/>
          </rPr>
          <t xml:space="preserve">
https://data.worldbank.org/indicator/EG.IMP.CONS.ZS 2014</t>
        </r>
      </text>
    </comment>
    <comment ref="T18" authorId="0" shapeId="0">
      <text>
        <r>
          <rPr>
            <b/>
            <sz val="9"/>
            <color indexed="81"/>
            <rFont val="Tahoma"/>
            <family val="2"/>
          </rPr>
          <t>Autor:</t>
        </r>
        <r>
          <rPr>
            <sz val="9"/>
            <color indexed="81"/>
            <rFont val="Tahoma"/>
            <family val="2"/>
          </rPr>
          <t xml:space="preserve">
https://data.worldbank.org/indicator/EG.IMP.CONS.ZS 2014</t>
        </r>
      </text>
    </comment>
    <comment ref="B19" authorId="0" shapeId="0">
      <text>
        <r>
          <rPr>
            <b/>
            <sz val="9"/>
            <color indexed="81"/>
            <rFont val="Tahoma"/>
            <family val="2"/>
          </rPr>
          <t>Autor:</t>
        </r>
        <r>
          <rPr>
            <sz val="9"/>
            <color indexed="81"/>
            <rFont val="Tahoma"/>
            <family val="2"/>
          </rPr>
          <t xml:space="preserve">
https://www.theglobaleconomy.com/rankings/oil_reserves/Europe/</t>
        </r>
      </text>
    </comment>
    <comment ref="B20" authorId="0" shapeId="0">
      <text>
        <r>
          <rPr>
            <b/>
            <sz val="9"/>
            <color indexed="81"/>
            <rFont val="Tahoma"/>
            <family val="2"/>
          </rPr>
          <t>Autor:</t>
        </r>
        <r>
          <rPr>
            <sz val="9"/>
            <color indexed="81"/>
            <rFont val="Tahoma"/>
            <family val="2"/>
          </rPr>
          <t xml:space="preserve">
https://www.theglobaleconomy.com/rankings/oil_production/</t>
        </r>
      </text>
    </comment>
    <comment ref="B21" authorId="0" shapeId="0">
      <text>
        <r>
          <rPr>
            <b/>
            <sz val="9"/>
            <color indexed="81"/>
            <rFont val="Tahoma"/>
            <family val="2"/>
          </rPr>
          <t>Autor:</t>
        </r>
        <r>
          <rPr>
            <sz val="9"/>
            <color indexed="81"/>
            <rFont val="Tahoma"/>
            <family val="2"/>
          </rPr>
          <t xml:space="preserve">
https://www.theglobaleconomy.com/rankings/fossil_fuels_electricity_capacity/ idem la celelalte</t>
        </r>
      </text>
    </comment>
    <comment ref="B27" authorId="0" shapeId="0">
      <text>
        <r>
          <rPr>
            <b/>
            <sz val="9"/>
            <color indexed="81"/>
            <rFont val="Tahoma"/>
            <family val="2"/>
          </rPr>
          <t>Autor:</t>
        </r>
        <r>
          <rPr>
            <sz val="9"/>
            <color indexed="81"/>
            <rFont val="Tahoma"/>
            <family val="2"/>
          </rPr>
          <t xml:space="preserve">
Exports of goods and services (% of GDP)</t>
        </r>
      </text>
    </comment>
    <comment ref="B28" authorId="0" shapeId="0">
      <text>
        <r>
          <rPr>
            <b/>
            <sz val="9"/>
            <color indexed="81"/>
            <rFont val="Tahoma"/>
            <family val="2"/>
          </rPr>
          <t>Autor:</t>
        </r>
        <r>
          <rPr>
            <sz val="9"/>
            <color indexed="81"/>
            <rFont val="Tahoma"/>
            <family val="2"/>
          </rPr>
          <t xml:space="preserve">
https://www.theglobaleconomy.com/download-data.php 2021</t>
        </r>
      </text>
    </comment>
    <comment ref="B29" authorId="0" shapeId="0">
      <text>
        <r>
          <rPr>
            <b/>
            <sz val="9"/>
            <color indexed="81"/>
            <rFont val="Tahoma"/>
            <family val="2"/>
          </rPr>
          <t>Autor:</t>
        </r>
        <r>
          <rPr>
            <sz val="9"/>
            <color indexed="81"/>
            <rFont val="Tahoma"/>
            <family val="2"/>
          </rPr>
          <t xml:space="preserve">
https://www.theglobaleconomy.com/download-data.php 2021</t>
        </r>
      </text>
    </comment>
    <comment ref="B30" authorId="0" shapeId="0">
      <text>
        <r>
          <rPr>
            <b/>
            <sz val="9"/>
            <color indexed="81"/>
            <rFont val="Tahoma"/>
            <family val="2"/>
          </rPr>
          <t>Autor:</t>
        </r>
        <r>
          <rPr>
            <sz val="9"/>
            <color indexed="81"/>
            <rFont val="Tahoma"/>
            <family val="2"/>
          </rPr>
          <t xml:space="preserve">
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 2021</t>
        </r>
      </text>
    </comment>
    <comment ref="B31" authorId="0" shapeId="0">
      <text>
        <r>
          <rPr>
            <b/>
            <sz val="9"/>
            <color indexed="81"/>
            <rFont val="Tahoma"/>
            <family val="2"/>
          </rPr>
          <t>Autor:</t>
        </r>
        <r>
          <rPr>
            <sz val="9"/>
            <color indexed="81"/>
            <rFont val="Tahoma"/>
            <family val="2"/>
          </rPr>
          <t xml:space="preserve">
https://data.worldbank.org/indicator/LP.LPI.INFR.XQ 2022</t>
        </r>
      </text>
    </comment>
    <comment ref="B32" authorId="0" shapeId="0">
      <text>
        <r>
          <rPr>
            <b/>
            <sz val="9"/>
            <color indexed="81"/>
            <rFont val="Tahoma"/>
            <family val="2"/>
          </rPr>
          <t>Autor:</t>
        </r>
        <r>
          <rPr>
            <sz val="9"/>
            <color indexed="81"/>
            <rFont val="Tahoma"/>
            <family val="2"/>
          </rPr>
          <t xml:space="preserve">
Same source</t>
        </r>
      </text>
    </comment>
    <comment ref="B33" authorId="0" shapeId="0">
      <text>
        <r>
          <rPr>
            <b/>
            <sz val="9"/>
            <color indexed="81"/>
            <rFont val="Tahoma"/>
            <family val="2"/>
          </rPr>
          <t>Autor:</t>
        </r>
        <r>
          <rPr>
            <sz val="9"/>
            <color indexed="81"/>
            <rFont val="Tahoma"/>
            <family val="2"/>
          </rPr>
          <t xml:space="preserve">
https://data.worldbank.org/indicator/LP.LPI.CUST.XQ</t>
        </r>
      </text>
    </comment>
    <comment ref="B34" authorId="0" shapeId="0">
      <text>
        <r>
          <rPr>
            <b/>
            <sz val="9"/>
            <color indexed="81"/>
            <rFont val="Tahoma"/>
            <family val="2"/>
          </rPr>
          <t>Autor:</t>
        </r>
        <r>
          <rPr>
            <sz val="9"/>
            <color indexed="81"/>
            <rFont val="Tahoma"/>
            <family val="2"/>
          </rPr>
          <t xml:space="preserve">
https://www.theglobaleconomy.com/rankings/railroad_quality/ Iceland and UK no data, average indicator 3.61 used instead</t>
        </r>
      </text>
    </comment>
    <comment ref="B35" authorId="0" shapeId="0">
      <text>
        <r>
          <rPr>
            <b/>
            <sz val="9"/>
            <color indexed="81"/>
            <rFont val="Tahoma"/>
            <family val="2"/>
          </rPr>
          <t>Autor:</t>
        </r>
        <r>
          <rPr>
            <sz val="9"/>
            <color indexed="81"/>
            <rFont val="Tahoma"/>
            <family val="2"/>
          </rPr>
          <t xml:space="preserve">
https://www.theglobaleconomy.com/rankings/roads_quality/</t>
        </r>
      </text>
    </comment>
    <comment ref="B36" authorId="0" shapeId="0">
      <text>
        <r>
          <rPr>
            <b/>
            <sz val="9"/>
            <color indexed="81"/>
            <rFont val="Tahoma"/>
            <family val="2"/>
          </rPr>
          <t>Autor:</t>
        </r>
        <r>
          <rPr>
            <sz val="9"/>
            <color indexed="81"/>
            <rFont val="Tahoma"/>
            <family val="2"/>
          </rPr>
          <t xml:space="preserve">
same source For landlocked countries, the respondents are asked to rate the access to port facilities and inland waterways on a scale from 1 (impossible) to 7 (easy).</t>
        </r>
      </text>
    </comment>
    <comment ref="B37" authorId="0" shapeId="0">
      <text>
        <r>
          <rPr>
            <b/>
            <sz val="9"/>
            <color indexed="81"/>
            <rFont val="Tahoma"/>
            <family val="2"/>
          </rPr>
          <t>Autor:</t>
        </r>
        <r>
          <rPr>
            <sz val="9"/>
            <color indexed="81"/>
            <rFont val="Tahoma"/>
            <family val="2"/>
          </rPr>
          <t xml:space="preserve">
Same source</t>
        </r>
      </text>
    </comment>
    <comment ref="B38" authorId="0" shapeId="0">
      <text>
        <r>
          <rPr>
            <b/>
            <sz val="9"/>
            <color indexed="81"/>
            <rFont val="Tahoma"/>
            <family val="2"/>
          </rPr>
          <t>Autor:</t>
        </r>
        <r>
          <rPr>
            <sz val="9"/>
            <color indexed="81"/>
            <rFont val="Tahoma"/>
            <family val="2"/>
          </rPr>
          <t xml:space="preserve">
The index captures the probability of default of a country's banking system. Z-score compares the buffer of a country's banking system (capitalization and returns) with the volatility of those returns. It is estimated as (ROA+(equity/assets))/sd(ROA); sd(ROA) is the standard deviation of ROA. ROA, equity, and assets are country-level aggregate figures. Calculated from underlying bank-by-bank unconsolidated data from Bankscope.  lower value of z-score indicates higher risk of the bank</t>
        </r>
      </text>
    </comment>
    <comment ref="B39" authorId="0" shapeId="0">
      <text>
        <r>
          <rPr>
            <b/>
            <sz val="9"/>
            <color indexed="81"/>
            <rFont val="Tahoma"/>
            <family val="2"/>
          </rPr>
          <t>Autor:</t>
        </r>
        <r>
          <rPr>
            <sz val="9"/>
            <color indexed="81"/>
            <rFont val="Tahoma"/>
            <family val="2"/>
          </rPr>
          <t xml:space="preserve">
The ratio of the value of liquid assets (easily converted to cash) to short-term funding plus total deposits. Liquid assets include cash and due from banks, trading securities and at fair value through income, loans and advances to banks, reverse repos and cash collaterals. Deposits and short term funding includes total customer deposits (current, savings and term) and short term borrowing (money market instruments, CDs and other deposits).</t>
        </r>
      </text>
    </comment>
    <comment ref="B40" authorId="0" shapeId="0">
      <text>
        <r>
          <rPr>
            <b/>
            <sz val="9"/>
            <color indexed="81"/>
            <rFont val="Tahoma"/>
            <family val="2"/>
          </rPr>
          <t>Autor:</t>
        </r>
        <r>
          <rPr>
            <sz val="9"/>
            <color indexed="81"/>
            <rFont val="Tahoma"/>
            <family val="2"/>
          </rPr>
          <t xml:space="preserve">
Bank nonperforming loans to total gross loans are the value of nonperforming loans divided by the total value of the loan portfolio (including nonperforming loans before the deduction of specific loan-loss provisions). The loan amount recorded as nonperforming should be the gross value of the loan as recorded on the balance sheet, not just the amount that is overdue.</t>
        </r>
      </text>
    </comment>
    <comment ref="E40" authorId="0" shapeId="0">
      <text>
        <r>
          <rPr>
            <b/>
            <sz val="9"/>
            <color indexed="81"/>
            <rFont val="Tahoma"/>
            <family val="2"/>
          </rPr>
          <t>Autor:</t>
        </r>
        <r>
          <rPr>
            <sz val="9"/>
            <color indexed="81"/>
            <rFont val="Tahoma"/>
            <family val="2"/>
          </rPr>
          <t xml:space="preserve">
2020</t>
        </r>
      </text>
    </comment>
    <comment ref="B42" authorId="0" shapeId="0">
      <text>
        <r>
          <rPr>
            <b/>
            <sz val="9"/>
            <color indexed="81"/>
            <rFont val="Tahoma"/>
            <family val="2"/>
          </rPr>
          <t>Autor:</t>
        </r>
        <r>
          <rPr>
            <sz val="9"/>
            <color indexed="81"/>
            <rFont val="Tahoma"/>
            <family val="2"/>
          </rPr>
          <t xml:space="preserve">
 reserves comprise holdings of monetary gold, special drawing rights, reserves of IMF members held by the IMF, and holdings of foreign exchange under the control of monetary authorities. The gold component of these reserves is valued at year-end (December 31) London prices. Data are in current U.S. dollars. 2021</t>
        </r>
      </text>
    </comment>
    <comment ref="B43" authorId="0" shapeId="0">
      <text>
        <r>
          <rPr>
            <b/>
            <sz val="9"/>
            <color indexed="81"/>
            <rFont val="Tahoma"/>
            <family val="2"/>
          </rPr>
          <t>Autor:</t>
        </r>
        <r>
          <rPr>
            <sz val="9"/>
            <color indexed="81"/>
            <rFont val="Tahoma"/>
            <family val="2"/>
          </rPr>
          <t xml:space="preserve">
sursa world bank strong domestic credit pulls in additional cross-border funding,
potentially further increasing systemic risk, and find that targeted capital controls can
play a complementary role in alleviating this effect. Vezi file:///C:/Users/mconstantinescu/Downloads/wpiea2020187-print-pdf.pdf</t>
        </r>
      </text>
    </comment>
    <comment ref="B44" authorId="0" shapeId="0">
      <text>
        <r>
          <rPr>
            <b/>
            <sz val="9"/>
            <color indexed="81"/>
            <rFont val="Tahoma"/>
            <family val="2"/>
          </rPr>
          <t>Autor:</t>
        </r>
        <r>
          <rPr>
            <sz val="9"/>
            <color indexed="81"/>
            <rFont val="Tahoma"/>
            <family val="2"/>
          </rPr>
          <t xml:space="preserve">
gross national income less total consumption, plus net transfers.</t>
        </r>
      </text>
    </comment>
    <comment ref="C44" authorId="0" shapeId="0">
      <text>
        <r>
          <rPr>
            <b/>
            <sz val="9"/>
            <color indexed="81"/>
            <rFont val="Tahoma"/>
            <family val="2"/>
          </rPr>
          <t>Autor:</t>
        </r>
        <r>
          <rPr>
            <sz val="9"/>
            <color indexed="81"/>
            <rFont val="Tahoma"/>
            <family val="2"/>
          </rPr>
          <t xml:space="preserve">
Higher consumption levels translate into greater GDP growth in the short term. On the other hand, a higher savings rate is good for long-term economic health. </t>
        </r>
      </text>
    </comment>
    <comment ref="B45" authorId="0" shapeId="0">
      <text>
        <r>
          <rPr>
            <b/>
            <sz val="9"/>
            <color indexed="81"/>
            <rFont val="Tahoma"/>
            <family val="2"/>
          </rPr>
          <t>Autor:</t>
        </r>
        <r>
          <rPr>
            <sz val="9"/>
            <color indexed="81"/>
            <rFont val="Tahoma"/>
            <family val="2"/>
          </rPr>
          <t xml:space="preserve">
we show that household debt boosts consumption
and GDP growth in the short run, mostly within one year. By contrast, a 1 percentage
point increase in the household debt-to-GDP ratio tends to lower growth in the long
run by 0.1 percentage point. Our results suggest that the negative long-run effects
on consumption tend to intensify as the household debt-to-GDP ratio exceeds 60%.
For GDP growth, that intensification seems to occur when the ratio exceeds 80%.
Finally, we find that the degree of legal protection of creditors is able to account for
the cross-country variation in the long-run impact. https://www.bis.org/publ/work607.pdf</t>
        </r>
      </text>
    </comment>
    <comment ref="B46" authorId="0" shapeId="0">
      <text>
        <r>
          <rPr>
            <b/>
            <sz val="9"/>
            <color indexed="81"/>
            <rFont val="Tahoma"/>
            <family val="2"/>
          </rPr>
          <t>Autor:</t>
        </r>
        <r>
          <rPr>
            <sz val="9"/>
            <color indexed="81"/>
            <rFont val="Tahoma"/>
            <family val="2"/>
          </rPr>
          <t xml:space="preserve">
https://www.helgilibrary.com/indicators/mortgage-loans-as-of-gdp/ 2020</t>
        </r>
      </text>
    </comment>
    <comment ref="E46" authorId="0" shapeId="0">
      <text>
        <r>
          <rPr>
            <b/>
            <sz val="9"/>
            <color indexed="81"/>
            <rFont val="Tahoma"/>
            <family val="2"/>
          </rPr>
          <t>Autor:</t>
        </r>
        <r>
          <rPr>
            <sz val="9"/>
            <color indexed="81"/>
            <rFont val="Tahoma"/>
            <family val="2"/>
          </rPr>
          <t xml:space="preserve">
2017</t>
        </r>
      </text>
    </comment>
    <comment ref="J46" authorId="0" shapeId="0">
      <text>
        <r>
          <rPr>
            <b/>
            <sz val="9"/>
            <color indexed="81"/>
            <rFont val="Tahoma"/>
            <family val="2"/>
          </rPr>
          <t>Autor:</t>
        </r>
        <r>
          <rPr>
            <sz val="9"/>
            <color indexed="81"/>
            <rFont val="Tahoma"/>
            <family val="2"/>
          </rPr>
          <t xml:space="preserve">
2017</t>
        </r>
      </text>
    </comment>
    <comment ref="L46" authorId="0" shapeId="0">
      <text>
        <r>
          <rPr>
            <b/>
            <sz val="9"/>
            <color indexed="81"/>
            <rFont val="Tahoma"/>
            <family val="2"/>
          </rPr>
          <t>Autor:</t>
        </r>
        <r>
          <rPr>
            <sz val="9"/>
            <color indexed="81"/>
            <rFont val="Tahoma"/>
            <family val="2"/>
          </rPr>
          <t xml:space="preserve">
2017</t>
        </r>
      </text>
    </comment>
    <comment ref="M46" authorId="0" shapeId="0">
      <text>
        <r>
          <rPr>
            <b/>
            <sz val="9"/>
            <color indexed="81"/>
            <rFont val="Tahoma"/>
            <family val="2"/>
          </rPr>
          <t>Autor:</t>
        </r>
        <r>
          <rPr>
            <sz val="9"/>
            <color indexed="81"/>
            <rFont val="Tahoma"/>
            <family val="2"/>
          </rPr>
          <t xml:space="preserve">
https://ionita.md/2021/10/11/024-analize-economice-evolutia-preturilor-in-moldova/</t>
        </r>
      </text>
    </comment>
    <comment ref="B47" authorId="0" shapeId="0">
      <text>
        <r>
          <rPr>
            <b/>
            <sz val="9"/>
            <color indexed="81"/>
            <rFont val="Tahoma"/>
            <family val="2"/>
          </rPr>
          <t>Autor:</t>
        </r>
        <r>
          <rPr>
            <sz val="9"/>
            <color indexed="81"/>
            <rFont val="Tahoma"/>
            <family val="2"/>
          </rPr>
          <t xml:space="preserve">
https://www.theglobaleconomy.com/rankings/economic_freedom/ https://www.heritage.org/index/pdf/2021/book/index_2021.pdf</t>
        </r>
      </text>
    </comment>
    <comment ref="B48" authorId="0" shapeId="0">
      <text>
        <r>
          <rPr>
            <b/>
            <sz val="9"/>
            <color indexed="81"/>
            <rFont val="Tahoma"/>
            <family val="2"/>
          </rPr>
          <t>Autor:</t>
        </r>
        <r>
          <rPr>
            <sz val="9"/>
            <color indexed="81"/>
            <rFont val="Tahoma"/>
            <family val="2"/>
          </rPr>
          <t xml:space="preserve">
https://www.theglobaleconomy.com/rankings/remittances_percent_gdp/2021</t>
        </r>
      </text>
    </comment>
    <comment ref="B49" authorId="0" shapeId="0">
      <text>
        <r>
          <rPr>
            <b/>
            <sz val="9"/>
            <color indexed="81"/>
            <rFont val="Tahoma"/>
            <family val="2"/>
          </rPr>
          <t>Autor:</t>
        </r>
        <r>
          <rPr>
            <sz val="9"/>
            <color indexed="81"/>
            <rFont val="Tahoma"/>
            <family val="2"/>
          </rPr>
          <t xml:space="preserve">
https://www.theglobaleconomy.com/rankings/shadow_economy/</t>
        </r>
      </text>
    </comment>
    <comment ref="B50" authorId="0" shapeId="0">
      <text>
        <r>
          <rPr>
            <b/>
            <sz val="9"/>
            <color indexed="81"/>
            <rFont val="Tahoma"/>
            <family val="2"/>
          </rPr>
          <t>Autor:</t>
        </r>
        <r>
          <rPr>
            <sz val="9"/>
            <color indexed="81"/>
            <rFont val="Tahoma"/>
            <family val="2"/>
          </rPr>
          <t xml:space="preserve">
https://www.theglobaleconomy.com/rankings/shadow_economy/  The shadow economy as percent of total annual GDP No data pt Muntenegru si Macedonia, utilizata media de 27.78</t>
        </r>
      </text>
    </comment>
    <comment ref="B51" authorId="0" shapeId="0">
      <text>
        <r>
          <rPr>
            <b/>
            <sz val="9"/>
            <color indexed="81"/>
            <rFont val="Tahoma"/>
            <family val="2"/>
          </rPr>
          <t>Autor:</t>
        </r>
        <r>
          <rPr>
            <sz val="9"/>
            <color indexed="81"/>
            <rFont val="Tahoma"/>
            <family val="2"/>
          </rPr>
          <t xml:space="preserve">
The indicator includes all official fees and fees for legal or professional services if such services are required by law. The company law, the commercial code, and specific regulations and fee schedules are used as sources for calculating costs. The indicator excludes bribes. Global economy ca sursa </t>
        </r>
      </text>
    </comment>
    <comment ref="B52" authorId="0" shapeId="0">
      <text>
        <r>
          <rPr>
            <b/>
            <sz val="9"/>
            <color indexed="81"/>
            <rFont val="Tahoma"/>
            <family val="2"/>
          </rPr>
          <t>Autor:</t>
        </r>
        <r>
          <rPr>
            <sz val="9"/>
            <color indexed="81"/>
            <rFont val="Tahoma"/>
            <family val="2"/>
          </rPr>
          <t xml:space="preserve">
The Economic decline indicator considers factors related to economic decline within a country. For example, the indicator looks at patterns of progressive economic decline of the society as a whole as measured by per capita income, Gross National Product, unemployment rates, inflation, productivity, debt, poverty levels, or business failures. It also takes into account sudden drops in commodity prices, trade revenue, or foreign investment, and any collapse or devaluation of the national currency. The higher the value of the indicator, the greater the economic decline in the country. Global economy</t>
        </r>
      </text>
    </comment>
    <comment ref="B53" authorId="0" shapeId="0">
      <text>
        <r>
          <rPr>
            <b/>
            <sz val="9"/>
            <color indexed="81"/>
            <rFont val="Tahoma"/>
            <family val="2"/>
          </rPr>
          <t>Autor:</t>
        </r>
        <r>
          <rPr>
            <sz val="9"/>
            <color indexed="81"/>
            <rFont val="Tahoma"/>
            <family val="2"/>
          </rPr>
          <t xml:space="preserve">
According to the World Bank, tax revenues above 15% of a country's gross domestic product (GDP) are a key ingredient for economic growth and, ultimately, poverty reduction. Romania e lousy, ca de obicei https://www.theglobaleconomy.com/rankings/Tax_revenue/ 2021
pt Croatia https://knoema.com/atlas/Croatia/topics/Economy/Financial-Sector-General-Government-finance/General-government-revenue-percent-of-GDP</t>
        </r>
      </text>
    </comment>
    <comment ref="B54" authorId="0" shapeId="0">
      <text>
        <r>
          <rPr>
            <b/>
            <sz val="9"/>
            <color indexed="81"/>
            <rFont val="Tahoma"/>
            <family val="2"/>
          </rPr>
          <t>Autor:</t>
        </r>
        <r>
          <rPr>
            <sz val="9"/>
            <color indexed="81"/>
            <rFont val="Tahoma"/>
            <family val="2"/>
          </rPr>
          <t xml:space="preserve">
The Global Competitiveness index is composed of 12 pillars of competitiveness: Institutions, Infrastructure, ICT adoption, Macroeconomic stability, Health, Skills, Product market, Labor market, Financial system, market size, Business, dynamism, and Innovation capability. Sursa Globalhttps://www.theglobaleconomy.com/rankings/davos_competitivenes_new_measure/
</t>
        </r>
      </text>
    </comment>
    <comment ref="B55" authorId="0" shapeId="0">
      <text>
        <r>
          <rPr>
            <b/>
            <sz val="9"/>
            <color indexed="81"/>
            <rFont val="Tahoma"/>
            <family val="2"/>
          </rPr>
          <t>Autor:</t>
        </r>
        <r>
          <rPr>
            <sz val="9"/>
            <color indexed="81"/>
            <rFont val="Tahoma"/>
            <family val="2"/>
          </rPr>
          <t xml:space="preserve">
The fiscal (budget) balance is the difference between government revenue and government expenditure. We express the value as percent of GDP to relate it to the size of the economy.</t>
        </r>
      </text>
    </comment>
    <comment ref="E55" authorId="0" shapeId="0">
      <text>
        <r>
          <rPr>
            <b/>
            <sz val="9"/>
            <color indexed="81"/>
            <rFont val="Tahoma"/>
            <family val="2"/>
          </rPr>
          <t>Autor:</t>
        </r>
        <r>
          <rPr>
            <sz val="9"/>
            <color indexed="81"/>
            <rFont val="Tahoma"/>
            <family val="2"/>
          </rPr>
          <t xml:space="preserve">
https://tradingeconomics.com/bulgaria/government-budget</t>
        </r>
      </text>
    </comment>
    <comment ref="M55" authorId="0" shapeId="0">
      <text>
        <r>
          <rPr>
            <b/>
            <sz val="9"/>
            <color indexed="81"/>
            <rFont val="Tahoma"/>
            <family val="2"/>
          </rPr>
          <t>Autor:</t>
        </r>
        <r>
          <rPr>
            <sz val="9"/>
            <color indexed="81"/>
            <rFont val="Tahoma"/>
            <family val="2"/>
          </rPr>
          <t xml:space="preserve">
https://www.statista.com/statistics/513364/moldova-budget-balance-in-relation-to-gdp/</t>
        </r>
      </text>
    </comment>
    <comment ref="N55" authorId="0" shapeId="0">
      <text>
        <r>
          <rPr>
            <b/>
            <sz val="9"/>
            <color indexed="81"/>
            <rFont val="Tahoma"/>
            <family val="2"/>
          </rPr>
          <t>Autor:</t>
        </r>
        <r>
          <rPr>
            <sz val="9"/>
            <color indexed="81"/>
            <rFont val="Tahoma"/>
            <family val="2"/>
          </rPr>
          <t xml:space="preserve">
https://www.statista.com/statistics/528681/montenegro-budget-balance-in-relation-to-gdp/</t>
        </r>
      </text>
    </comment>
    <comment ref="B58" authorId="0" shapeId="0">
      <text>
        <r>
          <rPr>
            <b/>
            <sz val="9"/>
            <color indexed="81"/>
            <rFont val="Tahoma"/>
            <family val="2"/>
          </rPr>
          <t>Autor:</t>
        </r>
        <r>
          <rPr>
            <sz val="9"/>
            <color indexed="81"/>
            <rFont val="Tahoma"/>
            <family val="2"/>
          </rPr>
          <t xml:space="preserve">
https://www.imf.org/external/datamapper/CG_DEBT_GDP@GDD/CHN/FRA/DEU/ITA/JPN/GBR/USA</t>
        </r>
      </text>
    </comment>
    <comment ref="C61" authorId="0" shapeId="0">
      <text>
        <r>
          <rPr>
            <b/>
            <sz val="9"/>
            <color indexed="81"/>
            <rFont val="Tahoma"/>
            <family val="2"/>
          </rPr>
          <t>Autor:</t>
        </r>
        <r>
          <rPr>
            <sz val="9"/>
            <color indexed="81"/>
            <rFont val="Tahoma"/>
            <family val="2"/>
          </rPr>
          <t xml:space="preserve">
Higher consumption levels translate into greater GDP growth in the short term. On the other hand, a higher savings rate is good for long-term economic health. </t>
        </r>
      </text>
    </comment>
    <comment ref="N62" authorId="0" shapeId="0">
      <text>
        <r>
          <rPr>
            <b/>
            <sz val="9"/>
            <color indexed="81"/>
            <rFont val="Tahoma"/>
            <family val="2"/>
          </rPr>
          <t>Autor:</t>
        </r>
        <r>
          <rPr>
            <sz val="9"/>
            <color indexed="81"/>
            <rFont val="Tahoma"/>
            <family val="2"/>
          </rPr>
          <t xml:space="preserve">
https://www.ceicdata.com/en/indicator/montenegro/tax-revenue--of-gdp</t>
        </r>
      </text>
    </comment>
    <comment ref="E64" authorId="0" shapeId="0">
      <text>
        <r>
          <rPr>
            <b/>
            <sz val="9"/>
            <color indexed="81"/>
            <rFont val="Tahoma"/>
            <family val="2"/>
          </rPr>
          <t>Autor:</t>
        </r>
        <r>
          <rPr>
            <sz val="9"/>
            <color indexed="81"/>
            <rFont val="Tahoma"/>
            <family val="2"/>
          </rPr>
          <t xml:space="preserve">
https://tradingeconomics.com/bulgaria/manufacturing-value-added-percent-of-gdp-wb-data.html</t>
        </r>
      </text>
    </comment>
    <comment ref="O64" authorId="0" shapeId="0">
      <text>
        <r>
          <rPr>
            <b/>
            <sz val="9"/>
            <color indexed="81"/>
            <rFont val="Tahoma"/>
            <family val="2"/>
          </rPr>
          <t>Autor:</t>
        </r>
        <r>
          <rPr>
            <sz val="9"/>
            <color indexed="81"/>
            <rFont val="Tahoma"/>
            <family val="2"/>
          </rPr>
          <t xml:space="preserve">
https://data.worldbank.org/indicator/NV.IND.MANF.ZS?locations=MK</t>
        </r>
      </text>
    </comment>
    <comment ref="B67" authorId="0" shapeId="0">
      <text>
        <r>
          <rPr>
            <b/>
            <sz val="9"/>
            <color indexed="81"/>
            <rFont val="Tahoma"/>
            <family val="2"/>
          </rPr>
          <t>Autor:</t>
        </r>
        <r>
          <rPr>
            <sz val="9"/>
            <color indexed="81"/>
            <rFont val="Tahoma"/>
            <family val="2"/>
          </rPr>
          <t xml:space="preserve">
https://data.worldbank.org/indicator/GB.XPD.RSDV.GD.ZS</t>
        </r>
      </text>
    </comment>
    <comment ref="B69" authorId="0" shapeId="0">
      <text>
        <r>
          <rPr>
            <b/>
            <sz val="9"/>
            <color indexed="81"/>
            <rFont val="Tahoma"/>
            <family val="2"/>
          </rPr>
          <t>Autor:</t>
        </r>
        <r>
          <rPr>
            <sz val="9"/>
            <color indexed="81"/>
            <rFont val="Tahoma"/>
            <family val="2"/>
          </rPr>
          <t xml:space="preserve">
https://www.nationmaster.com/nmx/ranking/ict-services-share-in-gdp</t>
        </r>
      </text>
    </comment>
    <comment ref="I69" authorId="0" shapeId="0">
      <text>
        <r>
          <rPr>
            <b/>
            <sz val="9"/>
            <color indexed="81"/>
            <rFont val="Tahoma"/>
            <family val="2"/>
          </rPr>
          <t>Autor:</t>
        </r>
        <r>
          <rPr>
            <sz val="9"/>
            <color indexed="81"/>
            <rFont val="Tahoma"/>
            <family val="2"/>
          </rPr>
          <t xml:space="preserve">
https://www.pmcresearch.org/slider_file/2120642e75fb69693.pdf</t>
        </r>
      </text>
    </comment>
    <comment ref="M69" authorId="0" shapeId="0">
      <text>
        <r>
          <rPr>
            <b/>
            <sz val="9"/>
            <color indexed="81"/>
            <rFont val="Tahoma"/>
            <family val="2"/>
          </rPr>
          <t>Autor:</t>
        </r>
        <r>
          <rPr>
            <sz val="9"/>
            <color indexed="81"/>
            <rFont val="Tahoma"/>
            <family val="2"/>
          </rPr>
          <t xml:space="preserve">
https://eufordigital.eu/moldovas-it-sector-transformation-showcased-at-sum-it-up-4-impact-event/</t>
        </r>
      </text>
    </comment>
    <comment ref="N69" authorId="0" shapeId="0">
      <text>
        <r>
          <rPr>
            <b/>
            <sz val="9"/>
            <color indexed="81"/>
            <rFont val="Tahoma"/>
            <family val="2"/>
          </rPr>
          <t>Autor:</t>
        </r>
        <r>
          <rPr>
            <sz val="9"/>
            <color indexed="81"/>
            <rFont val="Tahoma"/>
            <family val="2"/>
          </rPr>
          <t xml:space="preserve">
https://www.ebrd.com/montenegro-draft-strategy</t>
        </r>
      </text>
    </comment>
    <comment ref="T69" authorId="0" shapeId="0">
      <text>
        <r>
          <rPr>
            <b/>
            <sz val="9"/>
            <color indexed="81"/>
            <rFont val="Tahoma"/>
            <family val="2"/>
          </rPr>
          <t>Autor:</t>
        </r>
        <r>
          <rPr>
            <sz val="9"/>
            <color indexed="81"/>
            <rFont val="Tahoma"/>
            <family val="2"/>
          </rPr>
          <t xml:space="preserve">
https://www.atlanticcouncil.org/blogs/ukrainealert/ukraines-booming-it-sector-can-drive-positive-change/</t>
        </r>
      </text>
    </comment>
    <comment ref="B72" authorId="0" shapeId="0">
      <text>
        <r>
          <rPr>
            <b/>
            <sz val="9"/>
            <color indexed="81"/>
            <rFont val="Tahoma"/>
            <family val="2"/>
          </rPr>
          <t>Autor:</t>
        </r>
        <r>
          <rPr>
            <sz val="9"/>
            <color indexed="81"/>
            <rFont val="Tahoma"/>
            <family val="2"/>
          </rPr>
          <t xml:space="preserve">
TIAA Institute-GFLEC Personal Finance Index (P-Fin Index) measures knowledge and understanding that enable sound financial decision making and effective management of personal finances among U.S. adults. The index is based on responses to 28 questions across eight functional areas: earning, consuming, saving, investing, borrowing/managing debt, insuring, comprehending risk, and go-to information sources.</t>
        </r>
      </text>
    </comment>
    <comment ref="B73" authorId="0" shapeId="0">
      <text>
        <r>
          <rPr>
            <b/>
            <sz val="9"/>
            <color indexed="81"/>
            <rFont val="Tahoma"/>
            <family val="2"/>
          </rPr>
          <t>Autor:</t>
        </r>
        <r>
          <rPr>
            <sz val="9"/>
            <color indexed="81"/>
            <rFont val="Tahoma"/>
            <family val="2"/>
          </rPr>
          <t xml:space="preserve">
https://tcdata360.worldbank.org/indicators/h945a9708?indicator=41400&amp;viz=line_chart&amp;years=2017,2019</t>
        </r>
      </text>
    </comment>
    <comment ref="B74" authorId="0" shapeId="0">
      <text>
        <r>
          <rPr>
            <b/>
            <sz val="9"/>
            <color indexed="81"/>
            <rFont val="Tahoma"/>
            <family val="2"/>
          </rPr>
          <t>Autor:</t>
        </r>
        <r>
          <rPr>
            <sz val="9"/>
            <color indexed="81"/>
            <rFont val="Tahoma"/>
            <family val="2"/>
          </rPr>
          <t xml:space="preserve">
https://ec.europa.eu/eurostat/databrowser/view/TRNG_LFSE_01__custom_4665066/bookmark/table?lang=en&amp;bookmarkId=d88f7aa3-5cfa-4bfa-a913-3e92a647ee06 2021</t>
        </r>
      </text>
    </comment>
    <comment ref="D74" authorId="0" shapeId="0">
      <text>
        <r>
          <rPr>
            <b/>
            <sz val="9"/>
            <color indexed="81"/>
            <rFont val="Tahoma"/>
            <family val="2"/>
          </rPr>
          <t>Autor:</t>
        </r>
        <r>
          <rPr>
            <sz val="9"/>
            <color indexed="81"/>
            <rFont val="Tahoma"/>
            <family val="2"/>
          </rPr>
          <t xml:space="preserve">
2017 https://www.rcc.int/seeds/inc/get_indic.php?id=170&amp;cat_id=1</t>
        </r>
      </text>
    </comment>
    <comment ref="I74" authorId="0" shapeId="0">
      <text>
        <r>
          <rPr>
            <b/>
            <sz val="9"/>
            <color indexed="81"/>
            <rFont val="Tahoma"/>
            <family val="2"/>
          </rPr>
          <t>Autor:</t>
        </r>
        <r>
          <rPr>
            <sz val="9"/>
            <color indexed="81"/>
            <rFont val="Tahoma"/>
            <family val="2"/>
          </rPr>
          <t xml:space="preserve">
Concept not acknowledged</t>
        </r>
      </text>
    </comment>
    <comment ref="M74" authorId="0" shapeId="0">
      <text>
        <r>
          <rPr>
            <b/>
            <sz val="9"/>
            <color indexed="81"/>
            <rFont val="Tahoma"/>
            <family val="2"/>
          </rPr>
          <t>Autor:</t>
        </r>
        <r>
          <rPr>
            <sz val="9"/>
            <color indexed="81"/>
            <rFont val="Tahoma"/>
            <family val="2"/>
          </rPr>
          <t xml:space="preserve">
https://www.dvv-international.org.ua/fileadmin/files/eastern-neighbors/publications_Moldova/studiu_cercetare_EA.pdf</t>
        </r>
      </text>
    </comment>
    <comment ref="N74" authorId="0" shapeId="0">
      <text>
        <r>
          <rPr>
            <b/>
            <sz val="9"/>
            <color indexed="81"/>
            <rFont val="Tahoma"/>
            <family val="2"/>
          </rPr>
          <t>Autor:</t>
        </r>
        <r>
          <rPr>
            <sz val="9"/>
            <color indexed="81"/>
            <rFont val="Tahoma"/>
            <family val="2"/>
          </rPr>
          <t xml:space="preserve">
https://www.rcc.int/seeds/inc/get_indic.php?id=170&amp;cat_id=1 2017</t>
        </r>
      </text>
    </comment>
    <comment ref="O74" authorId="0" shapeId="0">
      <text>
        <r>
          <rPr>
            <b/>
            <sz val="9"/>
            <color indexed="81"/>
            <rFont val="Tahoma"/>
            <family val="2"/>
          </rPr>
          <t>Autor:</t>
        </r>
        <r>
          <rPr>
            <sz val="9"/>
            <color indexed="81"/>
            <rFont val="Tahoma"/>
            <family val="2"/>
          </rPr>
          <t xml:space="preserve">
https://www.rcc.int/seeds/inc/get_indic.php?id=170&amp;cat_id=1 2017</t>
        </r>
      </text>
    </comment>
    <comment ref="T74" authorId="0" shapeId="0">
      <text>
        <r>
          <rPr>
            <b/>
            <sz val="9"/>
            <color indexed="81"/>
            <rFont val="Tahoma"/>
            <family val="2"/>
          </rPr>
          <t>Autor:</t>
        </r>
        <r>
          <rPr>
            <sz val="9"/>
            <color indexed="81"/>
            <rFont val="Tahoma"/>
            <family val="2"/>
          </rPr>
          <t xml:space="preserve">
concept not acknowledged</t>
        </r>
      </text>
    </comment>
    <comment ref="B75" authorId="0" shapeId="0">
      <text>
        <r>
          <rPr>
            <b/>
            <sz val="9"/>
            <color indexed="81"/>
            <rFont val="Tahoma"/>
            <family val="2"/>
          </rPr>
          <t>Autor:</t>
        </r>
        <r>
          <rPr>
            <sz val="9"/>
            <color indexed="81"/>
            <rFont val="Tahoma"/>
            <family val="2"/>
          </rPr>
          <t xml:space="preserve">
https://data.worldbank.org/indicator/SE.XPD.TOTL.GD.ZS</t>
        </r>
      </text>
    </comment>
    <comment ref="D75" authorId="0" shapeId="0">
      <text>
        <r>
          <rPr>
            <b/>
            <sz val="9"/>
            <color indexed="81"/>
            <rFont val="Tahoma"/>
            <family val="2"/>
          </rPr>
          <t>Autor:</t>
        </r>
        <r>
          <rPr>
            <sz val="9"/>
            <color indexed="81"/>
            <rFont val="Tahoma"/>
            <family val="2"/>
          </rPr>
          <t xml:space="preserve">
2017 https://www.rcc.int/seeds/inc/get_indic.php?id=170&amp;cat_id=1</t>
        </r>
      </text>
    </comment>
    <comment ref="N75" authorId="0" shapeId="0">
      <text>
        <r>
          <rPr>
            <b/>
            <sz val="9"/>
            <color indexed="81"/>
            <rFont val="Tahoma"/>
            <family val="2"/>
          </rPr>
          <t>Autor:</t>
        </r>
        <r>
          <rPr>
            <sz val="9"/>
            <color indexed="81"/>
            <rFont val="Tahoma"/>
            <family val="2"/>
          </rPr>
          <t xml:space="preserve">
https://www.rcc.int/seeds/inc/get_indic.php?id=166&amp;cat_id=1</t>
        </r>
      </text>
    </comment>
    <comment ref="O75" authorId="0" shapeId="0">
      <text>
        <r>
          <rPr>
            <b/>
            <sz val="9"/>
            <color indexed="81"/>
            <rFont val="Tahoma"/>
            <family val="2"/>
          </rPr>
          <t>Autor:</t>
        </r>
        <r>
          <rPr>
            <sz val="9"/>
            <color indexed="81"/>
            <rFont val="Tahoma"/>
            <family val="2"/>
          </rPr>
          <t xml:space="preserve">
https://e-jlia.com/index.php/jlia/article/download/845/356/1704</t>
        </r>
      </text>
    </comment>
    <comment ref="B76" authorId="0" shapeId="0">
      <text>
        <r>
          <rPr>
            <b/>
            <sz val="9"/>
            <color indexed="81"/>
            <rFont val="Tahoma"/>
            <family val="2"/>
          </rPr>
          <t>Autor:</t>
        </r>
        <r>
          <rPr>
            <sz val="9"/>
            <color indexed="81"/>
            <rFont val="Tahoma"/>
            <family val="2"/>
          </rPr>
          <t xml:space="preserve">
The index measures the amount of human capital that a child born today can expect to attain by age 18, given the risks of poor health and poor education that prevail in the country where she lives.</t>
        </r>
      </text>
    </comment>
    <comment ref="D76" authorId="0" shapeId="0">
      <text>
        <r>
          <rPr>
            <b/>
            <sz val="9"/>
            <color indexed="81"/>
            <rFont val="Tahoma"/>
            <family val="2"/>
          </rPr>
          <t>Autor:</t>
        </r>
        <r>
          <rPr>
            <sz val="9"/>
            <color indexed="81"/>
            <rFont val="Tahoma"/>
            <family val="2"/>
          </rPr>
          <t xml:space="preserve">
2017 https://www.rcc.int/seeds/inc/get_indic.php?id=170&amp;cat_id=1</t>
        </r>
      </text>
    </comment>
    <comment ref="B77" authorId="0" shapeId="0">
      <text>
        <r>
          <rPr>
            <b/>
            <sz val="9"/>
            <color indexed="81"/>
            <rFont val="Tahoma"/>
            <family val="2"/>
          </rPr>
          <t>Autor:</t>
        </r>
        <r>
          <rPr>
            <sz val="9"/>
            <color indexed="81"/>
            <rFont val="Tahoma"/>
            <family val="2"/>
          </rPr>
          <t xml:space="preserve">
https://www.theglobaleconomy.com/rankings/human_flight_brain_drain_index/</t>
        </r>
      </text>
    </comment>
    <comment ref="B78" authorId="0" shapeId="0">
      <text>
        <r>
          <rPr>
            <b/>
            <sz val="9"/>
            <color indexed="81"/>
            <rFont val="Tahoma"/>
            <family val="2"/>
          </rPr>
          <t>Autor:</t>
        </r>
        <r>
          <rPr>
            <sz val="9"/>
            <color indexed="81"/>
            <rFont val="Tahoma"/>
            <family val="2"/>
          </rPr>
          <t xml:space="preserve">
https://data.worldbank.org/indicator/SI.POV.GINI</t>
        </r>
      </text>
    </comment>
    <comment ref="M78" authorId="0" shapeId="0">
      <text>
        <r>
          <rPr>
            <b/>
            <sz val="9"/>
            <color indexed="81"/>
            <rFont val="Tahoma"/>
            <family val="2"/>
          </rPr>
          <t>Autor:</t>
        </r>
        <r>
          <rPr>
            <sz val="9"/>
            <color indexed="81"/>
            <rFont val="Tahoma"/>
            <family val="2"/>
          </rPr>
          <t xml:space="preserve">
2021</t>
        </r>
      </text>
    </comment>
    <comment ref="N78" authorId="0" shapeId="0">
      <text>
        <r>
          <rPr>
            <b/>
            <sz val="9"/>
            <color indexed="81"/>
            <rFont val="Tahoma"/>
            <family val="2"/>
          </rPr>
          <t>Autor:</t>
        </r>
        <r>
          <rPr>
            <sz val="9"/>
            <color indexed="81"/>
            <rFont val="Tahoma"/>
            <family val="2"/>
          </rPr>
          <t xml:space="preserve">
2019</t>
        </r>
      </text>
    </comment>
    <comment ref="O78" authorId="0" shapeId="0">
      <text>
        <r>
          <rPr>
            <b/>
            <sz val="9"/>
            <color indexed="81"/>
            <rFont val="Tahoma"/>
            <family val="2"/>
          </rPr>
          <t>Autor:</t>
        </r>
        <r>
          <rPr>
            <sz val="9"/>
            <color indexed="81"/>
            <rFont val="Tahoma"/>
            <family val="2"/>
          </rPr>
          <t xml:space="preserve">
2018</t>
        </r>
      </text>
    </comment>
    <comment ref="P78" authorId="0" shapeId="0">
      <text>
        <r>
          <rPr>
            <b/>
            <sz val="9"/>
            <color indexed="81"/>
            <rFont val="Tahoma"/>
            <family val="2"/>
          </rPr>
          <t xml:space="preserve">Autor:
</t>
        </r>
      </text>
    </comment>
    <comment ref="R78" authorId="0" shapeId="0">
      <text>
        <r>
          <rPr>
            <b/>
            <sz val="9"/>
            <color indexed="81"/>
            <rFont val="Tahoma"/>
            <family val="2"/>
          </rPr>
          <t>Autor:</t>
        </r>
        <r>
          <rPr>
            <sz val="9"/>
            <color indexed="81"/>
            <rFont val="Tahoma"/>
            <family val="2"/>
          </rPr>
          <t xml:space="preserve">
2019</t>
        </r>
      </text>
    </comment>
    <comment ref="B80" authorId="0" shapeId="0">
      <text>
        <r>
          <rPr>
            <b/>
            <sz val="9"/>
            <color indexed="81"/>
            <rFont val="Tahoma"/>
            <family val="2"/>
          </rPr>
          <t>Maria Constantinesc</t>
        </r>
        <r>
          <rPr>
            <sz val="9"/>
            <color indexed="81"/>
            <rFont val="Tahoma"/>
            <family val="2"/>
          </rPr>
          <t>ttps://whttps://ourworldindata.org/poverty</t>
        </r>
      </text>
    </comment>
    <comment ref="B82" authorId="0" shapeId="0">
      <text>
        <r>
          <rPr>
            <b/>
            <sz val="9"/>
            <color indexed="81"/>
            <rFont val="Tahoma"/>
            <family val="2"/>
          </rPr>
          <t>Autor:</t>
        </r>
        <r>
          <rPr>
            <sz val="9"/>
            <color indexed="81"/>
            <rFont val="Tahoma"/>
            <family val="2"/>
          </rPr>
          <t xml:space="preserve">
https://ec.europa.eu/eurostat/databrowser/view/ILC_PEPS01N__custom_6444563/default/table?lang=en</t>
        </r>
      </text>
    </comment>
    <comment ref="I82" authorId="0" shapeId="0">
      <text>
        <r>
          <rPr>
            <b/>
            <sz val="9"/>
            <color indexed="81"/>
            <rFont val="Tahoma"/>
            <family val="2"/>
          </rPr>
          <t>Autor:</t>
        </r>
        <r>
          <rPr>
            <sz val="9"/>
            <color indexed="81"/>
            <rFont val="Tahoma"/>
            <family val="2"/>
          </rPr>
          <t xml:space="preserve">
https://www.unicef.org/media/110761/file/Georgia-Case%20Study-Being-Prepared-Acting-First-2021.pdf</t>
        </r>
      </text>
    </comment>
    <comment ref="M82" authorId="0" shapeId="0">
      <text>
        <r>
          <rPr>
            <b/>
            <sz val="9"/>
            <color indexed="81"/>
            <rFont val="Tahoma"/>
            <family val="2"/>
          </rPr>
          <t>Autor:</t>
        </r>
        <r>
          <rPr>
            <sz val="9"/>
            <color indexed="81"/>
            <rFont val="Tahoma"/>
            <family val="2"/>
          </rPr>
          <t xml:space="preserve">
https://www.undp.org/moldova/press-releases/undp-scales-support-moldova-early-projections-suggest-thousands-could-be-pushed-poverty-protracted-war</t>
        </r>
      </text>
    </comment>
    <comment ref="N82" authorId="0" shapeId="0">
      <text>
        <r>
          <rPr>
            <b/>
            <sz val="9"/>
            <color indexed="81"/>
            <rFont val="Tahoma"/>
            <family val="2"/>
          </rPr>
          <t xml:space="preserve">Autor:
</t>
        </r>
      </text>
    </comment>
    <comment ref="O82" authorId="0" shapeId="0">
      <text>
        <r>
          <rPr>
            <b/>
            <sz val="9"/>
            <color indexed="81"/>
            <rFont val="Tahoma"/>
            <family val="2"/>
          </rPr>
          <t>Autor:</t>
        </r>
        <r>
          <rPr>
            <sz val="9"/>
            <color indexed="81"/>
            <rFont val="Tahoma"/>
            <family val="2"/>
          </rPr>
          <t xml:space="preserve">
https://ec.europa.eu/eurostat/statistics-explained/index.php?title=Enlargement_countries_-_statistics_on_living_conditions&amp;oldid=563404</t>
        </r>
      </text>
    </comment>
    <comment ref="R82" authorId="0" shapeId="0">
      <text>
        <r>
          <rPr>
            <b/>
            <sz val="9"/>
            <color indexed="81"/>
            <rFont val="Tahoma"/>
            <family val="2"/>
          </rPr>
          <t>Autor:</t>
        </r>
        <r>
          <rPr>
            <sz val="9"/>
            <color indexed="81"/>
            <rFont val="Tahoma"/>
            <family val="2"/>
          </rPr>
          <t xml:space="preserve">
https://link.springer.com/article/10.1007/s11135-022-01573-9</t>
        </r>
      </text>
    </comment>
    <comment ref="T82" authorId="0" shapeId="0">
      <text>
        <r>
          <rPr>
            <b/>
            <sz val="9"/>
            <color indexed="81"/>
            <rFont val="Tahoma"/>
            <family val="2"/>
          </rPr>
          <t>Autor:</t>
        </r>
        <r>
          <rPr>
            <sz val="9"/>
            <color indexed="81"/>
            <rFont val="Tahoma"/>
            <family val="2"/>
          </rPr>
          <t xml:space="preserve">
https://www.oecd.org/ukraine-hub/policy-responses/social-policies-for-an-inclusive-recovery-in-ukraine-506fcefb</t>
        </r>
      </text>
    </comment>
    <comment ref="B84" authorId="0" shapeId="0">
      <text>
        <r>
          <rPr>
            <b/>
            <sz val="9"/>
            <color indexed="81"/>
            <rFont val="Tahoma"/>
            <family val="2"/>
          </rPr>
          <t>Autor:</t>
        </r>
        <r>
          <rPr>
            <sz val="9"/>
            <color indexed="81"/>
            <rFont val="Tahoma"/>
            <family val="2"/>
          </rPr>
          <t xml:space="preserve">
The State legitimacy indicator considers the representativeness and openness of government and its relationship with its citizenry. The indicator looks at the population’s level of confidence in state institutions and processes, and assesses the effects where that confidence is absent, manifested through mass public demonstrations, sustained civil disobedience, or the rise of armed insurgencies. The higher the value of the index, the lower the country's legitimacy.</t>
        </r>
      </text>
    </comment>
    <comment ref="B85" authorId="0" shapeId="0">
      <text>
        <r>
          <rPr>
            <b/>
            <sz val="9"/>
            <color indexed="81"/>
            <rFont val="Tahoma"/>
            <family val="2"/>
          </rPr>
          <t>Autor:</t>
        </r>
        <r>
          <rPr>
            <sz val="9"/>
            <color indexed="81"/>
            <rFont val="Tahoma"/>
            <family val="2"/>
          </rPr>
          <t xml:space="preserve">
The Public services indicator refers to the presence of basic state functions that serve the people. This may include the provision of essential services, such as health, education, water and sanitation, transport infrastructure, electricity and power, and internet and connectivity. On the other hand, it may include the state’s ability to protect its citizens, such as from terrorism and violence, through perceived effective policing. The higher the value of the indicator, the worse the public services in the country.</t>
        </r>
      </text>
    </comment>
    <comment ref="B86" authorId="0" shapeId="0">
      <text>
        <r>
          <rPr>
            <b/>
            <sz val="9"/>
            <color indexed="81"/>
            <rFont val="Tahoma"/>
            <family val="2"/>
          </rPr>
          <t>Autor:</t>
        </r>
        <r>
          <rPr>
            <sz val="9"/>
            <color indexed="81"/>
            <rFont val="Tahoma"/>
            <family val="2"/>
          </rPr>
          <t xml:space="preserve">
The Factionalized elites indicator considers the fragmentation of state institutions along ethnic, class, clan, racial or religious lines, as well as and brinksmanship and gridlock between ruling elites. The higher the value, the more fragmented are the institutions in the country.</t>
        </r>
      </text>
    </comment>
    <comment ref="B87" authorId="0" shapeId="0">
      <text>
        <r>
          <rPr>
            <b/>
            <sz val="9"/>
            <color indexed="81"/>
            <rFont val="Tahoma"/>
            <family val="2"/>
          </rPr>
          <t>Autor:</t>
        </r>
        <r>
          <rPr>
            <sz val="9"/>
            <color indexed="81"/>
            <rFont val="Tahoma"/>
            <family val="2"/>
          </rPr>
          <t xml:space="preserve">
The index for Rule of Law captures perceptions of the extent to which agents have confidence in and abide by the rules of society, and in particular the quality of contract enforcement, property rights, the police, and the courts, as well as the likelihood of crime and violence. https://www.theglobaleconomy.com/rankings/wb_ruleoflaw/</t>
        </r>
      </text>
    </comment>
    <comment ref="D87" authorId="0" shapeId="0">
      <text>
        <r>
          <rPr>
            <b/>
            <sz val="9"/>
            <color indexed="81"/>
            <rFont val="Tahoma"/>
            <family val="2"/>
          </rPr>
          <t>Autor:</t>
        </r>
        <r>
          <rPr>
            <sz val="9"/>
            <color indexed="81"/>
            <rFont val="Tahoma"/>
            <family val="2"/>
          </rPr>
          <t xml:space="preserve">
2017 https://www.rcc.int/seeds/inc/get_indic.php?id=170&amp;cat_id=1</t>
        </r>
      </text>
    </comment>
    <comment ref="B88" authorId="0" shapeId="0">
      <text>
        <r>
          <rPr>
            <b/>
            <sz val="9"/>
            <color indexed="81"/>
            <rFont val="Tahoma"/>
            <family val="2"/>
          </rPr>
          <t>Autor:</t>
        </r>
        <r>
          <rPr>
            <sz val="9"/>
            <color indexed="81"/>
            <rFont val="Tahoma"/>
            <family val="2"/>
          </rPr>
          <t xml:space="preserve">
The index of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t>
        </r>
      </text>
    </comment>
    <comment ref="D88" authorId="0" shapeId="0">
      <text>
        <r>
          <rPr>
            <b/>
            <sz val="9"/>
            <color indexed="81"/>
            <rFont val="Tahoma"/>
            <family val="2"/>
          </rPr>
          <t>Autor:</t>
        </r>
        <r>
          <rPr>
            <sz val="9"/>
            <color indexed="81"/>
            <rFont val="Tahoma"/>
            <family val="2"/>
          </rPr>
          <t xml:space="preserve">
2017 https://www.rcc.int/seeds/inc/get_indic.php?id=170&amp;cat_id=1</t>
        </r>
      </text>
    </comment>
    <comment ref="D89" authorId="0" shapeId="0">
      <text>
        <r>
          <rPr>
            <b/>
            <sz val="9"/>
            <color indexed="81"/>
            <rFont val="Tahoma"/>
            <family val="2"/>
          </rPr>
          <t>Autor:</t>
        </r>
        <r>
          <rPr>
            <sz val="9"/>
            <color indexed="81"/>
            <rFont val="Tahoma"/>
            <family val="2"/>
          </rPr>
          <t xml:space="preserve">
2017 https://www.rcc.int/seeds/inc/get_indic.php?id=170&amp;cat_id=1</t>
        </r>
      </text>
    </comment>
    <comment ref="D90" authorId="0" shapeId="0">
      <text>
        <r>
          <rPr>
            <b/>
            <sz val="9"/>
            <color indexed="81"/>
            <rFont val="Tahoma"/>
            <family val="2"/>
          </rPr>
          <t>Autor:</t>
        </r>
        <r>
          <rPr>
            <sz val="9"/>
            <color indexed="81"/>
            <rFont val="Tahoma"/>
            <family val="2"/>
          </rPr>
          <t xml:space="preserve">
2017 https://www.rcc.int/seeds/inc/get_indic.php?id=170&amp;cat_id=1</t>
        </r>
      </text>
    </comment>
    <comment ref="B91" authorId="0" shapeId="0">
      <text>
        <r>
          <rPr>
            <b/>
            <sz val="9"/>
            <color indexed="81"/>
            <rFont val="Tahoma"/>
            <family val="2"/>
          </rPr>
          <t>Autor:</t>
        </r>
        <r>
          <rPr>
            <sz val="9"/>
            <color indexed="81"/>
            <rFont val="Tahoma"/>
            <family val="2"/>
          </rPr>
          <t xml:space="preserve">
The Corruption Perceptions Index is an indicator of perceptions of public sector corruption, i.e. administrative and political corruption. The indicator values are determined by using information from surveys and assessments of corruption, collected by a variety of reputable institutions.</t>
        </r>
      </text>
    </comment>
    <comment ref="D91" authorId="0" shapeId="0">
      <text>
        <r>
          <rPr>
            <b/>
            <sz val="9"/>
            <color indexed="81"/>
            <rFont val="Tahoma"/>
            <family val="2"/>
          </rPr>
          <t>Autor:</t>
        </r>
        <r>
          <rPr>
            <sz val="9"/>
            <color indexed="81"/>
            <rFont val="Tahoma"/>
            <family val="2"/>
          </rPr>
          <t xml:space="preserve">
2017 https://www.rcc.int/seeds/inc/get_indic.php?id=170&amp;cat_id=1</t>
        </r>
      </text>
    </comment>
    <comment ref="B92" authorId="0" shapeId="0">
      <text>
        <r>
          <rPr>
            <b/>
            <sz val="9"/>
            <color indexed="81"/>
            <rFont val="Tahoma"/>
            <family val="2"/>
          </rPr>
          <t>Autor:</t>
        </r>
        <r>
          <rPr>
            <sz val="9"/>
            <color indexed="81"/>
            <rFont val="Tahoma"/>
            <family val="2"/>
          </rPr>
          <t xml:space="preserve">
SIPRI database 2022
Ukraine 2021 pt a lua cifrele dinainte de razboi</t>
        </r>
      </text>
    </comment>
    <comment ref="D92" authorId="0" shapeId="0">
      <text>
        <r>
          <rPr>
            <b/>
            <sz val="9"/>
            <color indexed="81"/>
            <rFont val="Tahoma"/>
            <family val="2"/>
          </rPr>
          <t>Autor:</t>
        </r>
        <r>
          <rPr>
            <sz val="9"/>
            <color indexed="81"/>
            <rFont val="Tahoma"/>
            <family val="2"/>
          </rPr>
          <t xml:space="preserve">
2017 https://www.rcc.int/seeds/inc/get_indic.php?id=170&amp;cat_id=1</t>
        </r>
      </text>
    </comment>
    <comment ref="B93" authorId="0" shapeId="0">
      <text>
        <r>
          <rPr>
            <b/>
            <sz val="9"/>
            <color indexed="81"/>
            <rFont val="Tahoma"/>
            <family val="2"/>
          </rPr>
          <t>Autor:</t>
        </r>
        <r>
          <rPr>
            <sz val="9"/>
            <color indexed="81"/>
            <rFont val="Tahoma"/>
            <family val="2"/>
          </rPr>
          <t xml:space="preserve">
SIPRI databases 2022 Ukraine 2021</t>
        </r>
      </text>
    </comment>
    <comment ref="D93" authorId="0" shapeId="0">
      <text>
        <r>
          <rPr>
            <b/>
            <sz val="9"/>
            <color indexed="81"/>
            <rFont val="Tahoma"/>
            <family val="2"/>
          </rPr>
          <t>Autor:</t>
        </r>
        <r>
          <rPr>
            <sz val="9"/>
            <color indexed="81"/>
            <rFont val="Tahoma"/>
            <family val="2"/>
          </rPr>
          <t xml:space="preserve">
2017 https://www.rcc.int/seeds/inc/get_indic.php?id=170&amp;cat_id=1</t>
        </r>
      </text>
    </comment>
    <comment ref="B94" authorId="0" shapeId="0">
      <text>
        <r>
          <rPr>
            <b/>
            <sz val="9"/>
            <color indexed="81"/>
            <rFont val="Tahoma"/>
            <family val="2"/>
          </rPr>
          <t>Autor:</t>
        </r>
        <r>
          <rPr>
            <sz val="9"/>
            <color indexed="81"/>
            <rFont val="Tahoma"/>
            <family val="2"/>
          </rPr>
          <t xml:space="preserve">
SIPRI https://armstrade.sipri.org/armstrade/html/export_values.php
A '0' indicates that the value of deliveries is less than 0.5m
Romania 2021 https://adevarul.ro/economie/romania-a-exportat-munitie-si-armament-in-valoare-2173462.html curs euro/dolar 1.06
Albania si Montenegro ihttps://www.seesac.org/Regional-reports-SAW/?year=2020&amp;source_country=146&amp;destination_region=. 1.14 eur dolar
Hungary si Georgia 2021
https://oec.world/en/profile/bilateral-product/military-weapons/reporter/hun</t>
        </r>
      </text>
    </comment>
    <comment ref="D94" authorId="0" shapeId="0">
      <text>
        <r>
          <rPr>
            <b/>
            <sz val="9"/>
            <color indexed="81"/>
            <rFont val="Tahoma"/>
            <family val="2"/>
          </rPr>
          <t>Autor:</t>
        </r>
        <r>
          <rPr>
            <sz val="9"/>
            <color indexed="81"/>
            <rFont val="Tahoma"/>
            <family val="2"/>
          </rPr>
          <t xml:space="preserve">
2017 https://www.rcc.int/seeds/inc/get_indic.php?id=170&amp;cat_id=1</t>
        </r>
      </text>
    </comment>
    <comment ref="B95" authorId="0" shapeId="0">
      <text>
        <r>
          <rPr>
            <b/>
            <sz val="9"/>
            <color indexed="81"/>
            <rFont val="Tahoma"/>
            <family val="2"/>
          </rPr>
          <t>Autor:</t>
        </r>
        <r>
          <rPr>
            <sz val="9"/>
            <color indexed="81"/>
            <rFont val="Tahoma"/>
            <family val="2"/>
          </rPr>
          <t xml:space="preserve">
https://armstrade.sipri.org/armstrade/html/export_values.php
For Ukraine, the no for 2022 were excluded, as the war determined an abnormal increase in the arms imports</t>
        </r>
      </text>
    </comment>
    <comment ref="D95" authorId="0" shapeId="0">
      <text>
        <r>
          <rPr>
            <b/>
            <sz val="9"/>
            <color indexed="81"/>
            <rFont val="Tahoma"/>
            <family val="2"/>
          </rPr>
          <t>Autor:</t>
        </r>
        <r>
          <rPr>
            <sz val="9"/>
            <color indexed="81"/>
            <rFont val="Tahoma"/>
            <family val="2"/>
          </rPr>
          <t xml:space="preserve">
2017 https://www.rcc.int/seeds/inc/get_indic.php?id=170&amp;cat_id=1</t>
        </r>
      </text>
    </comment>
    <comment ref="D96" authorId="0" shapeId="0">
      <text>
        <r>
          <rPr>
            <b/>
            <sz val="9"/>
            <color indexed="81"/>
            <rFont val="Tahoma"/>
            <family val="2"/>
          </rPr>
          <t>Autor:</t>
        </r>
        <r>
          <rPr>
            <sz val="9"/>
            <color indexed="81"/>
            <rFont val="Tahoma"/>
            <family val="2"/>
          </rPr>
          <t xml:space="preserve">
2017 https://www.rcc.int/seeds/inc/get_indic.php?id=170&amp;cat_id=1</t>
        </r>
      </text>
    </comment>
    <comment ref="D97" authorId="0" shapeId="0">
      <text>
        <r>
          <rPr>
            <b/>
            <sz val="9"/>
            <color indexed="81"/>
            <rFont val="Tahoma"/>
            <family val="2"/>
          </rPr>
          <t>Autor:</t>
        </r>
        <r>
          <rPr>
            <sz val="9"/>
            <color indexed="81"/>
            <rFont val="Tahoma"/>
            <family val="2"/>
          </rPr>
          <t xml:space="preserve">
2017 https://www.rcc.int/seeds/inc/get_indic.php?id=170&amp;cat_id=1</t>
        </r>
      </text>
    </comment>
    <comment ref="B98" authorId="0" shapeId="0">
      <text>
        <r>
          <rPr>
            <b/>
            <sz val="9"/>
            <color indexed="81"/>
            <rFont val="Tahoma"/>
            <family val="2"/>
          </rPr>
          <t>Autor:</t>
        </r>
        <r>
          <rPr>
            <sz val="9"/>
            <color indexed="81"/>
            <rFont val="Tahoma"/>
            <family val="2"/>
          </rPr>
          <t xml:space="preserve">
Military Balance 2022 thousands</t>
        </r>
      </text>
    </comment>
    <comment ref="D98" authorId="0" shapeId="0">
      <text>
        <r>
          <rPr>
            <b/>
            <sz val="9"/>
            <color indexed="81"/>
            <rFont val="Tahoma"/>
            <family val="2"/>
          </rPr>
          <t>Autor:</t>
        </r>
        <r>
          <rPr>
            <sz val="9"/>
            <color indexed="81"/>
            <rFont val="Tahoma"/>
            <family val="2"/>
          </rPr>
          <t xml:space="preserve">
2017 https://www.rcc.int/seeds/inc/get_indic.php?id=170&amp;cat_id=1</t>
        </r>
      </text>
    </comment>
    <comment ref="B99" authorId="0" shapeId="0">
      <text>
        <r>
          <rPr>
            <b/>
            <sz val="9"/>
            <color indexed="81"/>
            <rFont val="Tahoma"/>
            <family val="2"/>
          </rPr>
          <t xml:space="preserve">Maria Constantinescu: </t>
        </r>
        <r>
          <rPr>
            <sz val="9"/>
            <color indexed="81"/>
            <rFont val="Tahoma"/>
            <family val="2"/>
          </rPr>
          <t xml:space="preserve">
Defense equipment procurement expenses /defense R&amp;D / Defence R&amp;T expenses  https://eda.europa.eu/publications-and-data/defence-data# milion euros 2021
for countries non-EDA, source https://www.globaldata.com/store/report/georgia-defense-market-analysis/
defense investments equated with market size 2022
Ukrain 18,9% din buget global data
Moldova https://thearmstradetreaty.org/download/8903915f-35ae-3ac0-8993-bf305ec58fb5 2018</t>
        </r>
      </text>
    </comment>
    <comment ref="D99" authorId="0" shapeId="0">
      <text>
        <r>
          <rPr>
            <b/>
            <sz val="9"/>
            <color indexed="81"/>
            <rFont val="Tahoma"/>
            <family val="2"/>
          </rPr>
          <t>Autor:</t>
        </r>
        <r>
          <rPr>
            <sz val="9"/>
            <color indexed="81"/>
            <rFont val="Tahoma"/>
            <family val="2"/>
          </rPr>
          <t xml:space="preserve">
2017 https://www.rcc.int/seeds/inc/get_indic.php?id=170&amp;cat_id=1</t>
        </r>
      </text>
    </comment>
    <comment ref="B109" authorId="0" shapeId="0">
      <text>
        <r>
          <rPr>
            <b/>
            <sz val="9"/>
            <color indexed="81"/>
            <rFont val="Tahoma"/>
            <family val="2"/>
          </rPr>
          <t>Autor:</t>
        </r>
        <r>
          <rPr>
            <sz val="9"/>
            <color indexed="81"/>
            <rFont val="Tahoma"/>
            <family val="2"/>
          </rPr>
          <t xml:space="preserve">
https://unctadstat.unctad.org/CountryProfile/GeneralProfile/en-GB/008/index.html junctad 2021</t>
        </r>
      </text>
    </comment>
    <comment ref="B110"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2"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3"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B116" authorId="0" shapeId="0">
      <text>
        <r>
          <rPr>
            <b/>
            <sz val="9"/>
            <color indexed="81"/>
            <rFont val="Tahoma"/>
            <family val="2"/>
          </rPr>
          <t>Autor:</t>
        </r>
        <r>
          <rPr>
            <sz val="9"/>
            <color indexed="81"/>
            <rFont val="Tahoma"/>
            <family val="2"/>
          </rPr>
          <t xml:space="preserve">
exports minus imports of basic food excluding tea, coffee, cocoa and spices
https://sdgpulse.unctad.org/trade-agriculture-biotrade/</t>
        </r>
      </text>
    </comment>
    <comment ref="B118" authorId="0" shapeId="0">
      <text>
        <r>
          <rPr>
            <b/>
            <sz val="9"/>
            <color indexed="81"/>
            <rFont val="Tahoma"/>
            <family val="2"/>
          </rPr>
          <t>Autor:</t>
        </r>
        <r>
          <rPr>
            <sz val="9"/>
            <color indexed="81"/>
            <rFont val="Tahoma"/>
            <family val="2"/>
          </rPr>
          <t xml:space="preserve">
gross national income less total consumption, plus net transfers.</t>
        </r>
      </text>
    </comment>
    <comment ref="B120" authorId="0" shapeId="0">
      <text>
        <r>
          <rPr>
            <b/>
            <sz val="9"/>
            <color indexed="81"/>
            <rFont val="Tahoma"/>
            <family val="2"/>
          </rPr>
          <t>Autor:</t>
        </r>
        <r>
          <rPr>
            <sz val="9"/>
            <color indexed="81"/>
            <rFont val="Tahoma"/>
            <family val="2"/>
          </rPr>
          <t xml:space="preserve">
The fiscal (budget) balance is the difference between government revenue and government expenditure. We express the value as percent of GDP to relate it to the size of the economy.</t>
        </r>
      </text>
    </comment>
    <comment ref="E120" authorId="0" shapeId="0">
      <text>
        <r>
          <rPr>
            <b/>
            <sz val="9"/>
            <color indexed="81"/>
            <rFont val="Tahoma"/>
            <family val="2"/>
          </rPr>
          <t>Autor:</t>
        </r>
        <r>
          <rPr>
            <sz val="9"/>
            <color indexed="81"/>
            <rFont val="Tahoma"/>
            <family val="2"/>
          </rPr>
          <t xml:space="preserve">
https://tradingeconomics.com/bulgaria/government-budget</t>
        </r>
      </text>
    </comment>
    <comment ref="M120" authorId="0" shapeId="0">
      <text>
        <r>
          <rPr>
            <b/>
            <sz val="9"/>
            <color indexed="81"/>
            <rFont val="Tahoma"/>
            <family val="2"/>
          </rPr>
          <t>Autor:</t>
        </r>
        <r>
          <rPr>
            <sz val="9"/>
            <color indexed="81"/>
            <rFont val="Tahoma"/>
            <family val="2"/>
          </rPr>
          <t xml:space="preserve">
https://www.statista.com/statistics/513364/moldova-budget-balance-in-relation-to-gdp/</t>
        </r>
      </text>
    </comment>
    <comment ref="N120" authorId="0" shapeId="0">
      <text>
        <r>
          <rPr>
            <b/>
            <sz val="9"/>
            <color indexed="81"/>
            <rFont val="Tahoma"/>
            <family val="2"/>
          </rPr>
          <t>Autor:</t>
        </r>
        <r>
          <rPr>
            <sz val="9"/>
            <color indexed="81"/>
            <rFont val="Tahoma"/>
            <family val="2"/>
          </rPr>
          <t xml:space="preserve">
https://www.statista.com/statistics/528681/montenegro-budget-balance-in-relation-to-gdp/</t>
        </r>
      </text>
    </comment>
    <comment ref="B124" authorId="0" shapeId="0">
      <text>
        <r>
          <rPr>
            <b/>
            <sz val="9"/>
            <color indexed="81"/>
            <rFont val="Tahoma"/>
            <family val="2"/>
          </rPr>
          <t>Autor:</t>
        </r>
        <r>
          <rPr>
            <sz val="9"/>
            <color indexed="81"/>
            <rFont val="Tahoma"/>
            <family val="2"/>
          </rPr>
          <t xml:space="preserve">
The index for Rule of Law captures perceptions of the extent to which agents have confidence in and abide by the rules of society, and in particular the quality of contract enforcement, property rights, the police, and the courts, as well as the likelihood of crime and violence. https://www.theglobaleconomy.com/rankings/wb_ruleoflaw/</t>
        </r>
      </text>
    </comment>
    <comment ref="B127" authorId="0" shapeId="0">
      <text>
        <r>
          <rPr>
            <b/>
            <sz val="9"/>
            <color indexed="81"/>
            <rFont val="Tahoma"/>
            <family val="2"/>
          </rPr>
          <t>Autor:</t>
        </r>
        <r>
          <rPr>
            <sz val="9"/>
            <color indexed="81"/>
            <rFont val="Tahoma"/>
            <family val="2"/>
          </rPr>
          <t xml:space="preserve">
The index of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t>
        </r>
      </text>
    </comment>
  </commentList>
</comments>
</file>

<file path=xl/comments3.xml><?xml version="1.0" encoding="utf-8"?>
<comments xmlns="http://schemas.openxmlformats.org/spreadsheetml/2006/main">
  <authors>
    <author>Autor</author>
  </authors>
  <commentList>
    <comment ref="B3" authorId="0" shapeId="0">
      <text>
        <r>
          <rPr>
            <b/>
            <sz val="9"/>
            <color indexed="81"/>
            <rFont val="Tahoma"/>
            <family val="2"/>
          </rPr>
          <t>Autor:</t>
        </r>
        <r>
          <rPr>
            <sz val="9"/>
            <color indexed="81"/>
            <rFont val="Tahoma"/>
            <family val="2"/>
          </rPr>
          <t xml:space="preserve">
Economic development requires the accumulation of productive knowledge and its use in both more and more complex industries. Harvard Growth Lab’s Country Rankings assess the current state of a country’s productive knowledge, through the Economic Complexity Index (ECI). Countries improve their ECI by increasing the number and complexity of the products they successfully export https://atlas.cid.harvard.edu/rankings 2020 no data for Montenegro, echivalat cu Croatia</t>
        </r>
      </text>
    </comment>
    <comment ref="C3" authorId="0" shapeId="0">
      <text>
        <r>
          <rPr>
            <b/>
            <sz val="9"/>
            <color indexed="81"/>
            <rFont val="Tahoma"/>
            <family val="2"/>
          </rPr>
          <t xml:space="preserve"> Hirschman Herfindahl index is a measure of the dispersion of trade value across an exporter’s partners. A country with trade (export or import) that is concentrated in a very few markets will have an index value close to 1. Similarly, a country with a perfectly diversified trade portfolio will have an index close to zero. WITS - UNSD Comtrade 2020</t>
        </r>
      </text>
    </comment>
    <comment ref="D3" authorId="0" shapeId="0">
      <text>
        <r>
          <rPr>
            <b/>
            <sz val="9"/>
            <color indexed="81"/>
            <rFont val="Tahoma"/>
            <family val="2"/>
          </rPr>
          <t>Autor:</t>
        </r>
        <r>
          <rPr>
            <sz val="9"/>
            <color indexed="81"/>
            <rFont val="Tahoma"/>
            <family val="2"/>
          </rPr>
          <t xml:space="preserve">
https://unctadstat.unctad.org/wds/TableViewer/tableView.aspx 2020</t>
        </r>
      </text>
    </comment>
    <comment ref="E3" authorId="0" shapeId="0">
      <text>
        <r>
          <rPr>
            <b/>
            <sz val="9"/>
            <color indexed="81"/>
            <rFont val="Tahoma"/>
            <family val="2"/>
          </rPr>
          <t>Autor:</t>
        </r>
        <r>
          <rPr>
            <sz val="9"/>
            <color indexed="81"/>
            <rFont val="Tahoma"/>
            <family val="2"/>
          </rPr>
          <t xml:space="preserve">
https://unctadstat.unctad.org/wds/TableViewer/tableView.aspx</t>
        </r>
      </text>
    </comment>
    <comment ref="F3"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G3" authorId="0" shapeId="0">
      <text>
        <r>
          <rPr>
            <b/>
            <sz val="9"/>
            <color indexed="81"/>
            <rFont val="Tahoma"/>
            <family val="2"/>
          </rPr>
          <t>Autor:</t>
        </r>
        <r>
          <rPr>
            <sz val="9"/>
            <color indexed="81"/>
            <rFont val="Tahoma"/>
            <family val="2"/>
          </rPr>
          <t xml:space="preserve">
https://comtradeplus.un.org/TradeFlow?Frequency=A&amp;Flows=X&amp;CommodityCodes=TOTAL&amp;Partners=643&amp;Reporters=8&amp;period=2021&amp;AggregateBy=none&amp;BreakdownMode=plus</t>
        </r>
      </text>
    </comment>
    <comment ref="H3" authorId="0" shapeId="0">
      <text>
        <r>
          <rPr>
            <b/>
            <sz val="9"/>
            <color indexed="81"/>
            <rFont val="Tahoma"/>
            <family val="2"/>
          </rPr>
          <t>Autor:</t>
        </r>
        <r>
          <rPr>
            <sz val="9"/>
            <color indexed="81"/>
            <rFont val="Tahoma"/>
            <family val="2"/>
          </rPr>
          <t xml:space="preserve">
https://unctadstat.unctad.org/CountryProfile/GeneralProfile/en-GB/008/index.html junctad 2021</t>
        </r>
      </text>
    </comment>
    <comment ref="I3" authorId="0" shapeId="0">
      <text>
        <r>
          <rPr>
            <b/>
            <sz val="9"/>
            <color indexed="81"/>
            <rFont val="Tahoma"/>
            <family val="2"/>
          </rPr>
          <t>Autor:</t>
        </r>
        <r>
          <rPr>
            <sz val="9"/>
            <color indexed="81"/>
            <rFont val="Tahoma"/>
            <family val="2"/>
          </rPr>
          <t xml:space="preserve">
https://unctadstat.unctad.org/CountryProfile/GeneralProfile/en-GB/008/index.html 2021</t>
        </r>
      </text>
    </comment>
    <comment ref="J3" authorId="0" shapeId="0">
      <text>
        <r>
          <rPr>
            <b/>
            <sz val="9"/>
            <color indexed="81"/>
            <rFont val="Tahoma"/>
            <family val="2"/>
          </rPr>
          <t>Autor:</t>
        </r>
        <r>
          <rPr>
            <sz val="9"/>
            <color indexed="81"/>
            <rFont val="Tahoma"/>
            <family val="2"/>
          </rPr>
          <t xml:space="preserve">
https://data.worldbank.org/indicator/TX.VAL.TECH.MF.ZS?end=2021&amp;locations=UA-AL-BG-HR-CZ-EE-GE-HU-LV-LT-MD-ME-MK-PL-RO-SK-SI-TR&amp;start=2020</t>
        </r>
      </text>
    </comment>
    <comment ref="K3" authorId="0" shapeId="0">
      <text>
        <r>
          <rPr>
            <b/>
            <sz val="9"/>
            <color indexed="81"/>
            <rFont val="Tahoma"/>
            <family val="2"/>
          </rPr>
          <t>Autor:</t>
        </r>
        <r>
          <rPr>
            <sz val="9"/>
            <color indexed="81"/>
            <rFont val="Tahoma"/>
            <family val="2"/>
          </rPr>
          <t xml:space="preserve">
2021 https://unctadstat.unctad.org/wds/TableViewer/tableView.aspx  toate</t>
        </r>
      </text>
    </comment>
    <comment ref="Q3" authorId="0" shapeId="0">
      <text>
        <r>
          <rPr>
            <b/>
            <sz val="9"/>
            <color indexed="81"/>
            <rFont val="Tahoma"/>
            <family val="2"/>
          </rPr>
          <t>Autor:</t>
        </r>
        <r>
          <rPr>
            <sz val="9"/>
            <color indexed="81"/>
            <rFont val="Tahoma"/>
            <family val="2"/>
          </rPr>
          <t xml:space="preserve">
exports minus imports of basic food excluding tea, coffee, cocoa and spices
https://sdgpulse.unctad.org/trade-agriculture-biotrade/</t>
        </r>
      </text>
    </comment>
    <comment ref="R3" authorId="0" shapeId="0">
      <text>
        <r>
          <rPr>
            <b/>
            <sz val="9"/>
            <color indexed="81"/>
            <rFont val="Tahoma"/>
            <family val="2"/>
          </rPr>
          <t>Autor:</t>
        </r>
        <r>
          <rPr>
            <sz val="9"/>
            <color indexed="81"/>
            <rFont val="Tahoma"/>
            <family val="2"/>
          </rPr>
          <t xml:space="preserve">
Net energy imports are estimated as energy use less production, both measured in oil equivalents. A negative value indicates that the country is a net exporter. Energy use refers to use of primary energy before transformation to other end-use fuels, which is equal to indigenous production plus imports and stock changes, minus exports and fuels supplied to ships and aircraft engaged in international transport. https://data.worldbank.org/indicator/EG.IMP.CONS.ZS</t>
        </r>
      </text>
    </comment>
    <comment ref="S3" authorId="0" shapeId="0">
      <text>
        <r>
          <rPr>
            <b/>
            <sz val="9"/>
            <color indexed="81"/>
            <rFont val="Tahoma"/>
            <family val="2"/>
          </rPr>
          <t>Autor:</t>
        </r>
        <r>
          <rPr>
            <sz val="9"/>
            <color indexed="81"/>
            <rFont val="Tahoma"/>
            <family val="2"/>
          </rPr>
          <t xml:space="preserve">
https://www.theglobaleconomy.com/rankings/oil_reserves/Europe/</t>
        </r>
      </text>
    </comment>
    <comment ref="T3" authorId="0" shapeId="0">
      <text>
        <r>
          <rPr>
            <b/>
            <sz val="9"/>
            <color indexed="81"/>
            <rFont val="Tahoma"/>
            <family val="2"/>
          </rPr>
          <t>Autor:</t>
        </r>
        <r>
          <rPr>
            <sz val="9"/>
            <color indexed="81"/>
            <rFont val="Tahoma"/>
            <family val="2"/>
          </rPr>
          <t xml:space="preserve">
https://www.theglobaleconomy.com/rankings/oil_production/</t>
        </r>
      </text>
    </comment>
    <comment ref="U3" authorId="0" shapeId="0">
      <text>
        <r>
          <rPr>
            <b/>
            <sz val="9"/>
            <color indexed="81"/>
            <rFont val="Tahoma"/>
            <family val="2"/>
          </rPr>
          <t>Autor:</t>
        </r>
        <r>
          <rPr>
            <sz val="9"/>
            <color indexed="81"/>
            <rFont val="Tahoma"/>
            <family val="2"/>
          </rPr>
          <t xml:space="preserve">
https://www.theglobaleconomy.com/rankings/fossil_fuels_electricity_capacity/ idem la celelalte</t>
        </r>
      </text>
    </comment>
    <comment ref="AA3" authorId="0" shapeId="0">
      <text>
        <r>
          <rPr>
            <b/>
            <sz val="9"/>
            <color indexed="81"/>
            <rFont val="Tahoma"/>
            <family val="2"/>
          </rPr>
          <t>Autor:</t>
        </r>
        <r>
          <rPr>
            <sz val="9"/>
            <color indexed="81"/>
            <rFont val="Tahoma"/>
            <family val="2"/>
          </rPr>
          <t xml:space="preserve">
Exports of goods and services (% of GDP)</t>
        </r>
      </text>
    </comment>
    <comment ref="AB3" authorId="0" shapeId="0">
      <text>
        <r>
          <rPr>
            <b/>
            <sz val="9"/>
            <color indexed="81"/>
            <rFont val="Tahoma"/>
            <family val="2"/>
          </rPr>
          <t>Autor:</t>
        </r>
        <r>
          <rPr>
            <sz val="9"/>
            <color indexed="81"/>
            <rFont val="Tahoma"/>
            <family val="2"/>
          </rPr>
          <t xml:space="preserve">
https://www.theglobaleconomy.com/download-data.php 2021</t>
        </r>
      </text>
    </comment>
    <comment ref="AC3" authorId="0" shapeId="0">
      <text>
        <r>
          <rPr>
            <b/>
            <sz val="9"/>
            <color indexed="81"/>
            <rFont val="Tahoma"/>
            <family val="2"/>
          </rPr>
          <t>Autor:</t>
        </r>
        <r>
          <rPr>
            <sz val="9"/>
            <color indexed="81"/>
            <rFont val="Tahoma"/>
            <family val="2"/>
          </rPr>
          <t xml:space="preserve">
https://www.theglobaleconomy.com/download-data.php 2021</t>
        </r>
      </text>
    </comment>
    <comment ref="AD3" authorId="0" shapeId="0">
      <text>
        <r>
          <rPr>
            <b/>
            <sz val="9"/>
            <color indexed="81"/>
            <rFont val="Tahoma"/>
            <family val="2"/>
          </rPr>
          <t>Autor:</t>
        </r>
        <r>
          <rPr>
            <sz val="9"/>
            <color indexed="81"/>
            <rFont val="Tahoma"/>
            <family val="2"/>
          </rPr>
          <t xml:space="preserve">
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 2021</t>
        </r>
      </text>
    </comment>
    <comment ref="AE3" authorId="0" shapeId="0">
      <text>
        <r>
          <rPr>
            <b/>
            <sz val="9"/>
            <color indexed="81"/>
            <rFont val="Tahoma"/>
            <family val="2"/>
          </rPr>
          <t>Autor:</t>
        </r>
        <r>
          <rPr>
            <sz val="9"/>
            <color indexed="81"/>
            <rFont val="Tahoma"/>
            <family val="2"/>
          </rPr>
          <t xml:space="preserve">
https://data.worldbank.org/indicator/LP.LPI.INFR.XQ 2022</t>
        </r>
      </text>
    </comment>
    <comment ref="AF3" authorId="0" shapeId="0">
      <text>
        <r>
          <rPr>
            <b/>
            <sz val="9"/>
            <color indexed="81"/>
            <rFont val="Tahoma"/>
            <family val="2"/>
          </rPr>
          <t>Autor:</t>
        </r>
        <r>
          <rPr>
            <sz val="9"/>
            <color indexed="81"/>
            <rFont val="Tahoma"/>
            <family val="2"/>
          </rPr>
          <t xml:space="preserve">
Same source</t>
        </r>
      </text>
    </comment>
    <comment ref="AG3" authorId="0" shapeId="0">
      <text>
        <r>
          <rPr>
            <b/>
            <sz val="9"/>
            <color indexed="81"/>
            <rFont val="Tahoma"/>
            <family val="2"/>
          </rPr>
          <t>Autor:</t>
        </r>
        <r>
          <rPr>
            <sz val="9"/>
            <color indexed="81"/>
            <rFont val="Tahoma"/>
            <family val="2"/>
          </rPr>
          <t xml:space="preserve">
https://data.worldbank.org/indicator/LP.LPI.CUST.XQ</t>
        </r>
      </text>
    </comment>
    <comment ref="AH3" authorId="0" shapeId="0">
      <text>
        <r>
          <rPr>
            <b/>
            <sz val="9"/>
            <color indexed="81"/>
            <rFont val="Tahoma"/>
            <family val="2"/>
          </rPr>
          <t>Autor:</t>
        </r>
        <r>
          <rPr>
            <sz val="9"/>
            <color indexed="81"/>
            <rFont val="Tahoma"/>
            <family val="2"/>
          </rPr>
          <t xml:space="preserve">
https://www.theglobaleconomy.com/rankings/railroad_quality/ Iceland and UK no data, average indicator 3.61 used instead</t>
        </r>
      </text>
    </comment>
    <comment ref="AI3" authorId="0" shapeId="0">
      <text>
        <r>
          <rPr>
            <b/>
            <sz val="9"/>
            <color indexed="81"/>
            <rFont val="Tahoma"/>
            <family val="2"/>
          </rPr>
          <t>Autor:</t>
        </r>
        <r>
          <rPr>
            <sz val="9"/>
            <color indexed="81"/>
            <rFont val="Tahoma"/>
            <family val="2"/>
          </rPr>
          <t xml:space="preserve">
https://www.theglobaleconomy.com/rankings/roads_quality/</t>
        </r>
      </text>
    </comment>
    <comment ref="AJ3" authorId="0" shapeId="0">
      <text>
        <r>
          <rPr>
            <b/>
            <sz val="9"/>
            <color indexed="81"/>
            <rFont val="Tahoma"/>
            <family val="2"/>
          </rPr>
          <t>Autor:</t>
        </r>
        <r>
          <rPr>
            <sz val="9"/>
            <color indexed="81"/>
            <rFont val="Tahoma"/>
            <family val="2"/>
          </rPr>
          <t xml:space="preserve">
same source For landlocked countries, the respondents are asked to rate the access to port facilities and inland waterways on a scale from 1 (impossible) to 7 (easy).</t>
        </r>
      </text>
    </comment>
    <comment ref="AK3" authorId="0" shapeId="0">
      <text>
        <r>
          <rPr>
            <b/>
            <sz val="9"/>
            <color indexed="81"/>
            <rFont val="Tahoma"/>
            <family val="2"/>
          </rPr>
          <t>Autor:</t>
        </r>
        <r>
          <rPr>
            <sz val="9"/>
            <color indexed="81"/>
            <rFont val="Tahoma"/>
            <family val="2"/>
          </rPr>
          <t xml:space="preserve">
Same source</t>
        </r>
      </text>
    </comment>
    <comment ref="AL3" authorId="0" shapeId="0">
      <text>
        <r>
          <rPr>
            <b/>
            <sz val="9"/>
            <color indexed="81"/>
            <rFont val="Tahoma"/>
            <family val="2"/>
          </rPr>
          <t>Autor:</t>
        </r>
        <r>
          <rPr>
            <sz val="9"/>
            <color indexed="81"/>
            <rFont val="Tahoma"/>
            <family val="2"/>
          </rPr>
          <t xml:space="preserve">
The index captures the probability of default of a country's banking system. Z-score compares the buffer of a country's banking system (capitalization and returns) with the volatility of those returns. It is estimated as (ROA+(equity/assets))/sd(ROA); sd(ROA) is the standard deviation of ROA. ROA, equity, and assets are country-level aggregate figures. Calculated from underlying bank-by-bank unconsolidated data from Bankscope.  lower value of z-score indicates higher risk of the bank</t>
        </r>
      </text>
    </comment>
    <comment ref="AM3" authorId="0" shapeId="0">
      <text>
        <r>
          <rPr>
            <b/>
            <sz val="9"/>
            <color indexed="81"/>
            <rFont val="Tahoma"/>
            <family val="2"/>
          </rPr>
          <t>Autor:</t>
        </r>
        <r>
          <rPr>
            <sz val="9"/>
            <color indexed="81"/>
            <rFont val="Tahoma"/>
            <family val="2"/>
          </rPr>
          <t xml:space="preserve">
The ratio of the value of liquid assets (easily converted to cash) to short-term funding plus total deposits. Liquid assets include cash and due from banks, trading securities and at fair value through income, loans and advances to banks, reverse repos and cash collaterals. Deposits and short term funding includes total customer deposits (current, savings and term) and short term borrowing (money market instruments, CDs and other deposits).</t>
        </r>
      </text>
    </comment>
    <comment ref="AN3" authorId="0" shapeId="0">
      <text>
        <r>
          <rPr>
            <b/>
            <sz val="9"/>
            <color indexed="81"/>
            <rFont val="Tahoma"/>
            <family val="2"/>
          </rPr>
          <t>Autor:</t>
        </r>
        <r>
          <rPr>
            <sz val="9"/>
            <color indexed="81"/>
            <rFont val="Tahoma"/>
            <family val="2"/>
          </rPr>
          <t xml:space="preserve">
Bank nonperforming loans to total gross loans are the value of nonperforming loans divided by the total value of the loan portfolio (including nonperforming loans before the deduction of specific loan-loss provisions). The loan amount recorded as nonperforming should be the gross value of the loan as recorded on the balance sheet, not just the amount that is overdue.</t>
        </r>
      </text>
    </comment>
    <comment ref="AP3" authorId="0" shapeId="0">
      <text>
        <r>
          <rPr>
            <b/>
            <sz val="9"/>
            <color indexed="81"/>
            <rFont val="Tahoma"/>
            <family val="2"/>
          </rPr>
          <t>Autor:</t>
        </r>
        <r>
          <rPr>
            <sz val="9"/>
            <color indexed="81"/>
            <rFont val="Tahoma"/>
            <family val="2"/>
          </rPr>
          <t xml:space="preserve">
 reserves comprise holdings of monetary gold, special drawing rights, reserves of IMF members held by the IMF, and holdings of foreign exchange under the control of monetary authorities. The gold component of these reserves is valued at year-end (December 31) London prices. Data are in current U.S. dollars. 2021</t>
        </r>
      </text>
    </comment>
    <comment ref="AQ3" authorId="0" shapeId="0">
      <text>
        <r>
          <rPr>
            <b/>
            <sz val="9"/>
            <color indexed="81"/>
            <rFont val="Tahoma"/>
            <family val="2"/>
          </rPr>
          <t>Autor:</t>
        </r>
        <r>
          <rPr>
            <sz val="9"/>
            <color indexed="81"/>
            <rFont val="Tahoma"/>
            <family val="2"/>
          </rPr>
          <t xml:space="preserve">
sursa world bank strong domestic credit pulls in additional cross-border funding,
potentially further increasing systemic risk, and find that targeted capital controls can
play a complementary role in alleviating this effect. Vezi file:///C:/Users/mconstantinescu/Downloads/wpiea2020187-print-pdf.pdf</t>
        </r>
      </text>
    </comment>
    <comment ref="AR3" authorId="0" shapeId="0">
      <text>
        <r>
          <rPr>
            <b/>
            <sz val="9"/>
            <color indexed="81"/>
            <rFont val="Tahoma"/>
            <family val="2"/>
          </rPr>
          <t>Autor:</t>
        </r>
        <r>
          <rPr>
            <sz val="9"/>
            <color indexed="81"/>
            <rFont val="Tahoma"/>
            <family val="2"/>
          </rPr>
          <t xml:space="preserve">
gross national income less total consumption, plus net transfers.</t>
        </r>
      </text>
    </comment>
    <comment ref="AS3" authorId="0" shapeId="0">
      <text>
        <r>
          <rPr>
            <b/>
            <sz val="9"/>
            <color indexed="81"/>
            <rFont val="Tahoma"/>
            <family val="2"/>
          </rPr>
          <t>Autor:</t>
        </r>
        <r>
          <rPr>
            <sz val="9"/>
            <color indexed="81"/>
            <rFont val="Tahoma"/>
            <family val="2"/>
          </rPr>
          <t xml:space="preserve">
we show that household debt boosts consumption
and GDP growth in the short run, mostly within one year. By contrast, a 1 percentage
point increase in the household debt-to-GDP ratio tends to lower growth in the long
run by 0.1 percentage point. Our results suggest that the negative long-run effects
on consumption tend to intensify as the household debt-to-GDP ratio exceeds 60%.
For GDP growth, that intensification seems to occur when the ratio exceeds 80%.
Finally, we find that the degree of legal protection of creditors is able to account for
the cross-country variation in the long-run impact. https://www.bis.org/publ/work607.pdf</t>
        </r>
      </text>
    </comment>
    <comment ref="AT3" authorId="0" shapeId="0">
      <text>
        <r>
          <rPr>
            <b/>
            <sz val="9"/>
            <color indexed="81"/>
            <rFont val="Tahoma"/>
            <family val="2"/>
          </rPr>
          <t>Autor:</t>
        </r>
        <r>
          <rPr>
            <sz val="9"/>
            <color indexed="81"/>
            <rFont val="Tahoma"/>
            <family val="2"/>
          </rPr>
          <t xml:space="preserve">
https://www.helgilibrary.com/indicators/mortgage-loans-as-of-gdp/ 2020</t>
        </r>
      </text>
    </comment>
    <comment ref="AU3" authorId="0" shapeId="0">
      <text>
        <r>
          <rPr>
            <b/>
            <sz val="9"/>
            <color indexed="81"/>
            <rFont val="Tahoma"/>
            <family val="2"/>
          </rPr>
          <t>Autor:</t>
        </r>
        <r>
          <rPr>
            <sz val="9"/>
            <color indexed="81"/>
            <rFont val="Tahoma"/>
            <family val="2"/>
          </rPr>
          <t xml:space="preserve">
https://www.theglobaleconomy.com/rankings/economic_freedom/ https://www.heritage.org/index/pdf/2021/book/index_2021.pdf</t>
        </r>
      </text>
    </comment>
    <comment ref="AV3" authorId="0" shapeId="0">
      <text>
        <r>
          <rPr>
            <b/>
            <sz val="9"/>
            <color indexed="81"/>
            <rFont val="Tahoma"/>
            <family val="2"/>
          </rPr>
          <t>Autor:</t>
        </r>
        <r>
          <rPr>
            <sz val="9"/>
            <color indexed="81"/>
            <rFont val="Tahoma"/>
            <family val="2"/>
          </rPr>
          <t xml:space="preserve">
https://www.theglobaleconomy.com/rankings/remittances_percent_gdp/2021</t>
        </r>
      </text>
    </comment>
    <comment ref="AW3" authorId="0" shapeId="0">
      <text>
        <r>
          <rPr>
            <b/>
            <sz val="9"/>
            <color indexed="81"/>
            <rFont val="Tahoma"/>
            <family val="2"/>
          </rPr>
          <t>Autor:</t>
        </r>
        <r>
          <rPr>
            <sz val="9"/>
            <color indexed="81"/>
            <rFont val="Tahoma"/>
            <family val="2"/>
          </rPr>
          <t xml:space="preserve">
https://www.theglobaleconomy.com/rankings/shadow_economy/</t>
        </r>
      </text>
    </comment>
    <comment ref="AX3" authorId="0" shapeId="0">
      <text>
        <r>
          <rPr>
            <b/>
            <sz val="9"/>
            <color indexed="81"/>
            <rFont val="Tahoma"/>
            <family val="2"/>
          </rPr>
          <t>Autor:</t>
        </r>
        <r>
          <rPr>
            <sz val="9"/>
            <color indexed="81"/>
            <rFont val="Tahoma"/>
            <family val="2"/>
          </rPr>
          <t xml:space="preserve">
https://www.theglobaleconomy.com/rankings/shadow_economy/  The shadow economy as percent of total annual GDP No data pt Muntenegru si Macedonia, utilizata media de 27.78</t>
        </r>
      </text>
    </comment>
    <comment ref="AY3" authorId="0" shapeId="0">
      <text>
        <r>
          <rPr>
            <b/>
            <sz val="9"/>
            <color indexed="81"/>
            <rFont val="Tahoma"/>
            <family val="2"/>
          </rPr>
          <t>Autor:</t>
        </r>
        <r>
          <rPr>
            <sz val="9"/>
            <color indexed="81"/>
            <rFont val="Tahoma"/>
            <family val="2"/>
          </rPr>
          <t xml:space="preserve">
The indicator includes all official fees and fees for legal or professional services if such services are required by law. The company law, the commercial code, and specific regulations and fee schedules are used as sources for calculating costs. The indicator excludes bribes. Global economy ca sursa </t>
        </r>
      </text>
    </comment>
    <comment ref="AZ3" authorId="0" shapeId="0">
      <text>
        <r>
          <rPr>
            <b/>
            <sz val="9"/>
            <color indexed="81"/>
            <rFont val="Tahoma"/>
            <family val="2"/>
          </rPr>
          <t>Autor:</t>
        </r>
        <r>
          <rPr>
            <sz val="9"/>
            <color indexed="81"/>
            <rFont val="Tahoma"/>
            <family val="2"/>
          </rPr>
          <t xml:space="preserve">
The Economic decline indicator considers factors related to economic decline within a country. For example, the indicator looks at patterns of progressive economic decline of the society as a whole as measured by per capita income, Gross National Product, unemployment rates, inflation, productivity, debt, poverty levels, or business failures. It also takes into account sudden drops in commodity prices, trade revenue, or foreign investment, and any collapse or devaluation of the national currency. The higher the value of the indicator, the greater the economic decline in the country. Global economy</t>
        </r>
      </text>
    </comment>
    <comment ref="BA3" authorId="0" shapeId="0">
      <text>
        <r>
          <rPr>
            <b/>
            <sz val="9"/>
            <color indexed="81"/>
            <rFont val="Tahoma"/>
            <family val="2"/>
          </rPr>
          <t>Autor:</t>
        </r>
        <r>
          <rPr>
            <sz val="9"/>
            <color indexed="81"/>
            <rFont val="Tahoma"/>
            <family val="2"/>
          </rPr>
          <t xml:space="preserve">
According to the World Bank, tax revenues above 15% of a country's gross domestic product (GDP) are a key ingredient for economic growth and, ultimately, poverty reduction. Romania e lousy, ca de obicei https://www.theglobaleconomy.com/rankings/Tax_revenue/ 2021
pt Croatia https://knoema.com/atlas/Croatia/topics/Economy/Financial-Sector-General-Government-finance/General-government-revenue-percent-of-GDP</t>
        </r>
      </text>
    </comment>
    <comment ref="BB3" authorId="0" shapeId="0">
      <text>
        <r>
          <rPr>
            <b/>
            <sz val="9"/>
            <color indexed="81"/>
            <rFont val="Tahoma"/>
            <family val="2"/>
          </rPr>
          <t>Autor:</t>
        </r>
        <r>
          <rPr>
            <sz val="9"/>
            <color indexed="81"/>
            <rFont val="Tahoma"/>
            <family val="2"/>
          </rPr>
          <t xml:space="preserve">
The Global Competitiveness index is composed of 12 pillars of competitiveness: Institutions, Infrastructure, ICT adoption, Macroeconomic stability, Health, Skills, Product market, Labor market, Financial system, market size, Business, dynamism, and Innovation capability. Sursa Globalhttps://www.theglobaleconomy.com/rankings/davos_competitivenes_new_measure/
</t>
        </r>
      </text>
    </comment>
    <comment ref="BC3" authorId="0" shapeId="0">
      <text>
        <r>
          <rPr>
            <b/>
            <sz val="9"/>
            <color indexed="81"/>
            <rFont val="Tahoma"/>
            <family val="2"/>
          </rPr>
          <t>Autor:</t>
        </r>
        <r>
          <rPr>
            <sz val="9"/>
            <color indexed="81"/>
            <rFont val="Tahoma"/>
            <family val="2"/>
          </rPr>
          <t xml:space="preserve">
The fiscal (budget) balance is the difference between government revenue and government expenditure. We express the value as percent of GDP to relate it to the size of the economy.</t>
        </r>
      </text>
    </comment>
    <comment ref="BF3" authorId="0" shapeId="0">
      <text>
        <r>
          <rPr>
            <b/>
            <sz val="9"/>
            <color indexed="81"/>
            <rFont val="Tahoma"/>
            <family val="2"/>
          </rPr>
          <t>Autor:</t>
        </r>
        <r>
          <rPr>
            <sz val="9"/>
            <color indexed="81"/>
            <rFont val="Tahoma"/>
            <family val="2"/>
          </rPr>
          <t xml:space="preserve">
https://www.imf.org/external/datamapper/CG_DEBT_GDP@GDD/CHN/FRA/DEU/ITA/JPN/GBR/USA</t>
        </r>
      </text>
    </comment>
    <comment ref="BO3" authorId="0" shapeId="0">
      <text>
        <r>
          <rPr>
            <b/>
            <sz val="9"/>
            <color indexed="81"/>
            <rFont val="Tahoma"/>
            <family val="2"/>
          </rPr>
          <t>Autor:</t>
        </r>
        <r>
          <rPr>
            <sz val="9"/>
            <color indexed="81"/>
            <rFont val="Tahoma"/>
            <family val="2"/>
          </rPr>
          <t xml:space="preserve">
https://data.worldbank.org/indicator/GB.XPD.RSDV.GD.ZS</t>
        </r>
      </text>
    </comment>
    <comment ref="BQ3" authorId="0" shapeId="0">
      <text>
        <r>
          <rPr>
            <b/>
            <sz val="9"/>
            <color indexed="81"/>
            <rFont val="Tahoma"/>
            <family val="2"/>
          </rPr>
          <t>Autor:</t>
        </r>
        <r>
          <rPr>
            <sz val="9"/>
            <color indexed="81"/>
            <rFont val="Tahoma"/>
            <family val="2"/>
          </rPr>
          <t xml:space="preserve">
https://www.nationmaster.com/nmx/ranking/ict-services-share-in-gdp</t>
        </r>
      </text>
    </comment>
    <comment ref="BT3" authorId="0" shapeId="0">
      <text>
        <r>
          <rPr>
            <b/>
            <sz val="9"/>
            <color indexed="81"/>
            <rFont val="Tahoma"/>
            <family val="2"/>
          </rPr>
          <t>Autor:</t>
        </r>
        <r>
          <rPr>
            <sz val="9"/>
            <color indexed="81"/>
            <rFont val="Tahoma"/>
            <family val="2"/>
          </rPr>
          <t xml:space="preserve">
TIAA Institute-GFLEC Personal Finance Index (P-Fin Index) measures knowledge and understanding that enable sound financial decision making and effective management of personal finances among U.S. adults. The index is based on responses to 28 questions across eight functional areas: earning, consuming, saving, investing, borrowing/managing debt, insuring, comprehending risk, and go-to information sources.</t>
        </r>
      </text>
    </comment>
    <comment ref="BU3" authorId="0" shapeId="0">
      <text>
        <r>
          <rPr>
            <b/>
            <sz val="9"/>
            <color indexed="81"/>
            <rFont val="Tahoma"/>
            <family val="2"/>
          </rPr>
          <t>Autor:</t>
        </r>
        <r>
          <rPr>
            <sz val="9"/>
            <color indexed="81"/>
            <rFont val="Tahoma"/>
            <family val="2"/>
          </rPr>
          <t xml:space="preserve">
https://tcdata360.worldbank.org/indicators/h945a9708?indicator=41400&amp;viz=line_chart&amp;years=2017,2019</t>
        </r>
      </text>
    </comment>
    <comment ref="BV3" authorId="0" shapeId="0">
      <text>
        <r>
          <rPr>
            <b/>
            <sz val="9"/>
            <color indexed="81"/>
            <rFont val="Tahoma"/>
            <family val="2"/>
          </rPr>
          <t>Autor:</t>
        </r>
        <r>
          <rPr>
            <sz val="9"/>
            <color indexed="81"/>
            <rFont val="Tahoma"/>
            <family val="2"/>
          </rPr>
          <t xml:space="preserve">
https://ec.europa.eu/eurostat/databrowser/view/TRNG_LFSE_01__custom_4665066/bookmark/table?lang=en&amp;bookmarkId=d88f7aa3-5cfa-4bfa-a913-3e92a647ee06 2021</t>
        </r>
      </text>
    </comment>
    <comment ref="BW3" authorId="0" shapeId="0">
      <text>
        <r>
          <rPr>
            <b/>
            <sz val="9"/>
            <color indexed="81"/>
            <rFont val="Tahoma"/>
            <family val="2"/>
          </rPr>
          <t>Autor:</t>
        </r>
        <r>
          <rPr>
            <sz val="9"/>
            <color indexed="81"/>
            <rFont val="Tahoma"/>
            <family val="2"/>
          </rPr>
          <t xml:space="preserve">
https://data.worldbank.org/indicator/SE.XPD.TOTL.GD.ZS</t>
        </r>
      </text>
    </comment>
    <comment ref="BX3" authorId="0" shapeId="0">
      <text>
        <r>
          <rPr>
            <b/>
            <sz val="9"/>
            <color indexed="81"/>
            <rFont val="Tahoma"/>
            <family val="2"/>
          </rPr>
          <t>Autor:</t>
        </r>
        <r>
          <rPr>
            <sz val="9"/>
            <color indexed="81"/>
            <rFont val="Tahoma"/>
            <family val="2"/>
          </rPr>
          <t xml:space="preserve">
The index measures the amount of human capital that a child born today can expect to attain by age 18, given the risks of poor health and poor education that prevail in the country where she lives.</t>
        </r>
      </text>
    </comment>
    <comment ref="BY3" authorId="0" shapeId="0">
      <text>
        <r>
          <rPr>
            <b/>
            <sz val="9"/>
            <color indexed="81"/>
            <rFont val="Tahoma"/>
            <family val="2"/>
          </rPr>
          <t>Autor:</t>
        </r>
        <r>
          <rPr>
            <sz val="9"/>
            <color indexed="81"/>
            <rFont val="Tahoma"/>
            <family val="2"/>
          </rPr>
          <t xml:space="preserve">
https://www.theglobaleconomy.com/rankings/human_flight_brain_drain_index/</t>
        </r>
      </text>
    </comment>
    <comment ref="BZ3" authorId="0" shapeId="0">
      <text>
        <r>
          <rPr>
            <b/>
            <sz val="9"/>
            <color indexed="81"/>
            <rFont val="Tahoma"/>
            <family val="2"/>
          </rPr>
          <t>Autor:</t>
        </r>
        <r>
          <rPr>
            <sz val="9"/>
            <color indexed="81"/>
            <rFont val="Tahoma"/>
            <family val="2"/>
          </rPr>
          <t xml:space="preserve">
https://data.worldbank.org/indicator/SI.POV.GINI</t>
        </r>
      </text>
    </comment>
    <comment ref="CB3" authorId="0" shapeId="0">
      <text>
        <r>
          <rPr>
            <b/>
            <sz val="9"/>
            <color indexed="81"/>
            <rFont val="Tahoma"/>
            <family val="2"/>
          </rPr>
          <t>Maria Constantinesc</t>
        </r>
        <r>
          <rPr>
            <sz val="9"/>
            <color indexed="81"/>
            <rFont val="Tahoma"/>
            <family val="2"/>
          </rPr>
          <t>ttps://whttps://ourworldindata.org/poverty</t>
        </r>
      </text>
    </comment>
    <comment ref="CD3" authorId="0" shapeId="0">
      <text>
        <r>
          <rPr>
            <b/>
            <sz val="9"/>
            <color indexed="81"/>
            <rFont val="Tahoma"/>
            <family val="2"/>
          </rPr>
          <t>Autor:</t>
        </r>
        <r>
          <rPr>
            <sz val="9"/>
            <color indexed="81"/>
            <rFont val="Tahoma"/>
            <family val="2"/>
          </rPr>
          <t xml:space="preserve">
https://ec.europa.eu/eurostat/databrowser/view/ILC_PEPS01N__custom_6444563/default/table?lang=en</t>
        </r>
      </text>
    </comment>
    <comment ref="CF3" authorId="0" shapeId="0">
      <text>
        <r>
          <rPr>
            <b/>
            <sz val="9"/>
            <color indexed="81"/>
            <rFont val="Tahoma"/>
            <family val="2"/>
          </rPr>
          <t>Autor:</t>
        </r>
        <r>
          <rPr>
            <sz val="9"/>
            <color indexed="81"/>
            <rFont val="Tahoma"/>
            <family val="2"/>
          </rPr>
          <t xml:space="preserve">
The State legitimacy indicator considers the representativeness and openness of government and its relationship with its citizenry. The indicator looks at the population’s level of confidence in state institutions and processes, and assesses the effects where that confidence is absent, manifested through mass public demonstrations, sustained civil disobedience, or the rise of armed insurgencies. The higher the value of the index, the lower the country's legitimacy.</t>
        </r>
      </text>
    </comment>
    <comment ref="CG3" authorId="0" shapeId="0">
      <text>
        <r>
          <rPr>
            <b/>
            <sz val="9"/>
            <color indexed="81"/>
            <rFont val="Tahoma"/>
            <family val="2"/>
          </rPr>
          <t>Autor:</t>
        </r>
        <r>
          <rPr>
            <sz val="9"/>
            <color indexed="81"/>
            <rFont val="Tahoma"/>
            <family val="2"/>
          </rPr>
          <t xml:space="preserve">
The Public services indicator refers to the presence of basic state functions that serve the people. This may include the provision of essential services, such as health, education, water and sanitation, transport infrastructure, electricity and power, and internet and connectivity. On the other hand, it may include the state’s ability to protect its citizens, such as from terrorism and violence, through perceived effective policing. The higher the value of the indicator, the worse the public services in the country.</t>
        </r>
      </text>
    </comment>
    <comment ref="CH3" authorId="0" shapeId="0">
      <text>
        <r>
          <rPr>
            <b/>
            <sz val="9"/>
            <color indexed="81"/>
            <rFont val="Tahoma"/>
            <family val="2"/>
          </rPr>
          <t>Autor:</t>
        </r>
        <r>
          <rPr>
            <sz val="9"/>
            <color indexed="81"/>
            <rFont val="Tahoma"/>
            <family val="2"/>
          </rPr>
          <t xml:space="preserve">
The Factionalized elites indicator considers the fragmentation of state institutions along ethnic, class, clan, racial or religious lines, as well as and brinksmanship and gridlock between ruling elites. The higher the value, the more fragmented are the institutions in the country.</t>
        </r>
      </text>
    </comment>
    <comment ref="CI3" authorId="0" shapeId="0">
      <text>
        <r>
          <rPr>
            <b/>
            <sz val="9"/>
            <color indexed="81"/>
            <rFont val="Tahoma"/>
            <family val="2"/>
          </rPr>
          <t>Autor:</t>
        </r>
        <r>
          <rPr>
            <sz val="9"/>
            <color indexed="81"/>
            <rFont val="Tahoma"/>
            <family val="2"/>
          </rPr>
          <t xml:space="preserve">
The index for Rule of Law captures perceptions of the extent to which agents have confidence in and abide by the rules of society, and in particular the quality of contract enforcement, property rights, the police, and the courts, as well as the likelihood of crime and violence. https://www.theglobaleconomy.com/rankings/wb_ruleoflaw/</t>
        </r>
      </text>
    </comment>
    <comment ref="CJ3" authorId="0" shapeId="0">
      <text>
        <r>
          <rPr>
            <b/>
            <sz val="9"/>
            <color indexed="81"/>
            <rFont val="Tahoma"/>
            <family val="2"/>
          </rPr>
          <t>Autor:</t>
        </r>
        <r>
          <rPr>
            <sz val="9"/>
            <color indexed="81"/>
            <rFont val="Tahoma"/>
            <family val="2"/>
          </rPr>
          <t xml:space="preserve">
The index of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t>
        </r>
      </text>
    </comment>
    <comment ref="CM3" authorId="0" shapeId="0">
      <text>
        <r>
          <rPr>
            <b/>
            <sz val="9"/>
            <color indexed="81"/>
            <rFont val="Tahoma"/>
            <family val="2"/>
          </rPr>
          <t>Autor:</t>
        </r>
        <r>
          <rPr>
            <sz val="9"/>
            <color indexed="81"/>
            <rFont val="Tahoma"/>
            <family val="2"/>
          </rPr>
          <t xml:space="preserve">
The Corruption Perceptions Index is an indicator of perceptions of public sector corruption, i.e. administrative and political corruption. The indicator values are determined by using information from surveys and assessments of corruption, collected by a variety of reputable institutions.</t>
        </r>
      </text>
    </comment>
    <comment ref="CN3" authorId="0" shapeId="0">
      <text>
        <r>
          <rPr>
            <b/>
            <sz val="9"/>
            <color indexed="81"/>
            <rFont val="Tahoma"/>
            <family val="2"/>
          </rPr>
          <t>Autor:</t>
        </r>
        <r>
          <rPr>
            <sz val="9"/>
            <color indexed="81"/>
            <rFont val="Tahoma"/>
            <family val="2"/>
          </rPr>
          <t xml:space="preserve">
SIPRI database 2022
Ukraine 2021 pt a lua cifrele dinainte de razboi</t>
        </r>
      </text>
    </comment>
    <comment ref="CO3" authorId="0" shapeId="0">
      <text>
        <r>
          <rPr>
            <b/>
            <sz val="9"/>
            <color indexed="81"/>
            <rFont val="Tahoma"/>
            <family val="2"/>
          </rPr>
          <t>Autor:</t>
        </r>
        <r>
          <rPr>
            <sz val="9"/>
            <color indexed="81"/>
            <rFont val="Tahoma"/>
            <family val="2"/>
          </rPr>
          <t xml:space="preserve">
SIPRI databases 2022 Ukraine 2021</t>
        </r>
      </text>
    </comment>
    <comment ref="CP3" authorId="0" shapeId="0">
      <text>
        <r>
          <rPr>
            <b/>
            <sz val="9"/>
            <color indexed="81"/>
            <rFont val="Tahoma"/>
            <family val="2"/>
          </rPr>
          <t>Autor:</t>
        </r>
        <r>
          <rPr>
            <sz val="9"/>
            <color indexed="81"/>
            <rFont val="Tahoma"/>
            <family val="2"/>
          </rPr>
          <t xml:space="preserve">
SIPRI https://armstrade.sipri.org/armstrade/html/export_values.php
A '0' indicates that the value of deliveries is less than 0.5m
Romania 2021 https://adevarul.ro/economie/romania-a-exportat-munitie-si-armament-in-valoare-2173462.html curs euro/dolar 1.06
Albania si Montenegro ihttps://www.seesac.org/Regional-reports-SAW/?year=2020&amp;source_country=146&amp;destination_region=. 1.14 eur dolar
Hungary si Georgia 2021
https://oec.world/en/profile/bilateral-product/military-weapons/reporter/hun</t>
        </r>
      </text>
    </comment>
    <comment ref="CQ3" authorId="0" shapeId="0">
      <text>
        <r>
          <rPr>
            <b/>
            <sz val="9"/>
            <color indexed="81"/>
            <rFont val="Tahoma"/>
            <family val="2"/>
          </rPr>
          <t>Autor:</t>
        </r>
        <r>
          <rPr>
            <sz val="9"/>
            <color indexed="81"/>
            <rFont val="Tahoma"/>
            <family val="2"/>
          </rPr>
          <t xml:space="preserve">
https://armstrade.sipri.org/armstrade/html/export_values.php
For Ukraine, the no for 2022 were excluded, as the war determined an abnormal increase in the arms imports</t>
        </r>
      </text>
    </comment>
    <comment ref="CT3" authorId="0" shapeId="0">
      <text>
        <r>
          <rPr>
            <b/>
            <sz val="9"/>
            <color indexed="81"/>
            <rFont val="Tahoma"/>
            <family val="2"/>
          </rPr>
          <t>Autor:</t>
        </r>
        <r>
          <rPr>
            <sz val="9"/>
            <color indexed="81"/>
            <rFont val="Tahoma"/>
            <family val="2"/>
          </rPr>
          <t xml:space="preserve">
Military Balance 2022 thousands</t>
        </r>
      </text>
    </comment>
    <comment ref="CU3" authorId="0" shapeId="0">
      <text>
        <r>
          <rPr>
            <b/>
            <sz val="9"/>
            <color indexed="81"/>
            <rFont val="Tahoma"/>
            <family val="2"/>
          </rPr>
          <t xml:space="preserve">Maria Constantinescu: </t>
        </r>
        <r>
          <rPr>
            <sz val="9"/>
            <color indexed="81"/>
            <rFont val="Tahoma"/>
            <family val="2"/>
          </rPr>
          <t xml:space="preserve">
Defense equipment procurement expenses /defense R&amp;D / Defence R&amp;T expenses  https://eda.europa.eu/publications-and-data/defence-data# milion euros 2021
for countries non-EDA, source https://www.globaldata.com/store/report/georgia-defense-market-analysis/
defense investments equated with market size 2022
Ukrain 18,9% din buget global data
Moldova https://thearmstradetreaty.org/download/8903915f-35ae-3ac0-8993-bf305ec58fb5 2018</t>
        </r>
      </text>
    </comment>
    <comment ref="M4" authorId="0" shapeId="0">
      <text>
        <r>
          <rPr>
            <b/>
            <sz val="9"/>
            <color indexed="81"/>
            <rFont val="Tahoma"/>
            <family val="2"/>
          </rPr>
          <t>Autor:</t>
        </r>
        <r>
          <rPr>
            <sz val="9"/>
            <color indexed="81"/>
            <rFont val="Tahoma"/>
            <family val="2"/>
          </rPr>
          <t xml:space="preserve">
2014 https://data.worldbank.org/indicator/EG.IMP.CONS.ZS</t>
        </r>
      </text>
    </comment>
    <comment ref="AW4" authorId="0" shapeId="0">
      <text>
        <r>
          <rPr>
            <b/>
            <sz val="9"/>
            <color indexed="81"/>
            <rFont val="Tahoma"/>
            <family val="2"/>
          </rPr>
          <t>Autor:</t>
        </r>
        <r>
          <rPr>
            <sz val="9"/>
            <color indexed="81"/>
            <rFont val="Tahoma"/>
            <family val="2"/>
          </rPr>
          <t xml:space="preserve">
https://www.oecd-ilibrary.org/sites/eeac4c0b-en/index.html?itemId=/content/component/eeac4c0b-en</t>
        </r>
      </text>
    </comment>
    <comment ref="BA4" authorId="0" shapeId="0">
      <text>
        <r>
          <rPr>
            <b/>
            <sz val="9"/>
            <color indexed="81"/>
            <rFont val="Tahoma"/>
            <family val="2"/>
          </rPr>
          <t>Autor:</t>
        </r>
        <r>
          <rPr>
            <sz val="9"/>
            <color indexed="81"/>
            <rFont val="Tahoma"/>
            <family val="2"/>
          </rPr>
          <t xml:space="preserve">
2017 https://www.rcc.int/seeds/inc/get_indic.php?id=170&amp;cat_id=1</t>
        </r>
      </text>
    </comment>
    <comment ref="BI4" authorId="0" shapeId="0">
      <text>
        <r>
          <rPr>
            <b/>
            <sz val="9"/>
            <color indexed="81"/>
            <rFont val="Tahoma"/>
            <family val="2"/>
          </rPr>
          <t>Autor:</t>
        </r>
        <r>
          <rPr>
            <sz val="9"/>
            <color indexed="81"/>
            <rFont val="Tahoma"/>
            <family val="2"/>
          </rPr>
          <t xml:space="preserve">
https://albaniandailynews.com/news/almost-half-of-albanian-population-on-the-brink-of-poverty</t>
        </r>
      </text>
    </comment>
    <comment ref="CF4" authorId="0" shapeId="0">
      <text>
        <r>
          <rPr>
            <b/>
            <sz val="9"/>
            <color indexed="81"/>
            <rFont val="Tahoma"/>
            <family val="2"/>
          </rPr>
          <t>Autor:</t>
        </r>
        <r>
          <rPr>
            <sz val="9"/>
            <color indexed="81"/>
            <rFont val="Tahoma"/>
            <family val="2"/>
          </rPr>
          <t xml:space="preserve">
2014 https://data.worldbank.org/indicator/EG.IMP.CONS.ZS</t>
        </r>
      </text>
    </comment>
    <comment ref="AA5" authorId="0" shapeId="0">
      <text>
        <r>
          <rPr>
            <b/>
            <sz val="9"/>
            <color indexed="81"/>
            <rFont val="Tahoma"/>
            <family val="2"/>
          </rPr>
          <t>Autor:</t>
        </r>
        <r>
          <rPr>
            <sz val="9"/>
            <color indexed="81"/>
            <rFont val="Tahoma"/>
            <family val="2"/>
          </rPr>
          <t xml:space="preserve">
2020</t>
        </r>
      </text>
    </comment>
    <comment ref="AH5" authorId="0" shapeId="0">
      <text>
        <r>
          <rPr>
            <b/>
            <sz val="9"/>
            <color indexed="81"/>
            <rFont val="Tahoma"/>
            <family val="2"/>
          </rPr>
          <t>Autor:</t>
        </r>
        <r>
          <rPr>
            <sz val="9"/>
            <color indexed="81"/>
            <rFont val="Tahoma"/>
            <family val="2"/>
          </rPr>
          <t xml:space="preserve">
2017</t>
        </r>
      </text>
    </comment>
    <comment ref="AI5" authorId="0" shapeId="0">
      <text>
        <r>
          <rPr>
            <b/>
            <sz val="9"/>
            <color indexed="81"/>
            <rFont val="Tahoma"/>
            <family val="2"/>
          </rPr>
          <t>Autor:</t>
        </r>
        <r>
          <rPr>
            <sz val="9"/>
            <color indexed="81"/>
            <rFont val="Tahoma"/>
            <family val="2"/>
          </rPr>
          <t xml:space="preserve">
https://tradingeconomics.com/bulgaria/government-budget</t>
        </r>
      </text>
    </comment>
    <comment ref="AR5" authorId="0" shapeId="0">
      <text>
        <r>
          <rPr>
            <b/>
            <sz val="9"/>
            <color indexed="81"/>
            <rFont val="Tahoma"/>
            <family val="2"/>
          </rPr>
          <t>Autor:</t>
        </r>
        <r>
          <rPr>
            <sz val="9"/>
            <color indexed="81"/>
            <rFont val="Tahoma"/>
            <family val="2"/>
          </rPr>
          <t xml:space="preserve">
https://tradingeconomics.com/bulgaria/manufacturing-value-added-percent-of-gdp-wb-data.html</t>
        </r>
      </text>
    </comment>
    <comment ref="CT5" authorId="0" shapeId="0">
      <text>
        <r>
          <rPr>
            <b/>
            <sz val="9"/>
            <color indexed="81"/>
            <rFont val="Tahoma"/>
            <family val="2"/>
          </rPr>
          <t>Autor:</t>
        </r>
        <r>
          <rPr>
            <sz val="9"/>
            <color indexed="81"/>
            <rFont val="Tahoma"/>
            <family val="2"/>
          </rPr>
          <t xml:space="preserve">
2020</t>
        </r>
      </text>
    </comment>
    <comment ref="E8" authorId="0" shapeId="0">
      <text>
        <r>
          <rPr>
            <b/>
            <sz val="11"/>
            <rFont val="Calibri"/>
            <family val="2"/>
          </rPr>
          <t xml:space="preserve">Beyond 20/20:
</t>
        </r>
        <r>
          <rPr>
            <sz val="11"/>
            <color rgb="FF000000"/>
            <rFont val="Calibri"/>
            <family val="2"/>
          </rPr>
          <t>(5) Estimated</t>
        </r>
      </text>
    </comment>
    <comment ref="BX8" authorId="0" shapeId="0">
      <text>
        <r>
          <rPr>
            <b/>
            <sz val="11"/>
            <rFont val="Calibri"/>
            <family val="2"/>
          </rPr>
          <t xml:space="preserve">Beyond 20/20:
</t>
        </r>
        <r>
          <rPr>
            <sz val="11"/>
            <color rgb="FF000000"/>
            <rFont val="Calibri"/>
            <family val="2"/>
          </rPr>
          <t>(5) Estimated</t>
        </r>
      </text>
    </comment>
    <comment ref="M9" authorId="0" shapeId="0">
      <text>
        <r>
          <rPr>
            <b/>
            <sz val="9"/>
            <color indexed="81"/>
            <rFont val="Tahoma"/>
            <family val="2"/>
          </rPr>
          <t>Autor:</t>
        </r>
        <r>
          <rPr>
            <sz val="9"/>
            <color indexed="81"/>
            <rFont val="Tahoma"/>
            <family val="2"/>
          </rPr>
          <t xml:space="preserve">
Date din 2015, Energy imports, net (% of energy use), world bank</t>
        </r>
      </text>
    </comment>
    <comment ref="AW9" authorId="0" shapeId="0">
      <text>
        <r>
          <rPr>
            <b/>
            <sz val="9"/>
            <color indexed="81"/>
            <rFont val="Tahoma"/>
            <family val="2"/>
          </rPr>
          <t>Autor:</t>
        </r>
        <r>
          <rPr>
            <sz val="9"/>
            <color indexed="81"/>
            <rFont val="Tahoma"/>
            <family val="2"/>
          </rPr>
          <t xml:space="preserve">
https://www.pmcresearch.org/slider_file/2120642e75fb69693.pdf</t>
        </r>
      </text>
    </comment>
    <comment ref="BA9" authorId="0" shapeId="0">
      <text>
        <r>
          <rPr>
            <b/>
            <sz val="9"/>
            <color indexed="81"/>
            <rFont val="Tahoma"/>
            <family val="2"/>
          </rPr>
          <t>Autor:</t>
        </r>
        <r>
          <rPr>
            <sz val="9"/>
            <color indexed="81"/>
            <rFont val="Tahoma"/>
            <family val="2"/>
          </rPr>
          <t xml:space="preserve">
Concept not acknowledged</t>
        </r>
      </text>
    </comment>
    <comment ref="BI9" authorId="0" shapeId="0">
      <text>
        <r>
          <rPr>
            <b/>
            <sz val="9"/>
            <color indexed="81"/>
            <rFont val="Tahoma"/>
            <family val="2"/>
          </rPr>
          <t>Autor:</t>
        </r>
        <r>
          <rPr>
            <sz val="9"/>
            <color indexed="81"/>
            <rFont val="Tahoma"/>
            <family val="2"/>
          </rPr>
          <t xml:space="preserve">
https://www.unicef.org/media/110761/file/Georgia-Case%20Study-Being-Prepared-Acting-First-2021.pdf</t>
        </r>
      </text>
    </comment>
    <comment ref="AH10" authorId="0" shapeId="0">
      <text>
        <r>
          <rPr>
            <b/>
            <sz val="9"/>
            <color indexed="81"/>
            <rFont val="Tahoma"/>
            <family val="2"/>
          </rPr>
          <t>Autor:</t>
        </r>
        <r>
          <rPr>
            <sz val="9"/>
            <color indexed="81"/>
            <rFont val="Tahoma"/>
            <family val="2"/>
          </rPr>
          <t xml:space="preserve">
2017</t>
        </r>
      </text>
    </comment>
    <comment ref="E11" authorId="0" shapeId="0">
      <text>
        <r>
          <rPr>
            <b/>
            <sz val="11"/>
            <rFont val="Calibri"/>
            <family val="2"/>
          </rPr>
          <t xml:space="preserve">Beyond 20/20:
</t>
        </r>
        <r>
          <rPr>
            <sz val="11"/>
            <color rgb="FF000000"/>
            <rFont val="Calibri"/>
            <family val="2"/>
          </rPr>
          <t>(5) Estimated</t>
        </r>
      </text>
    </comment>
    <comment ref="BX11" authorId="0" shapeId="0">
      <text>
        <r>
          <rPr>
            <b/>
            <sz val="11"/>
            <rFont val="Calibri"/>
            <family val="2"/>
          </rPr>
          <t xml:space="preserve">Beyond 20/20:
</t>
        </r>
        <r>
          <rPr>
            <sz val="11"/>
            <color rgb="FF000000"/>
            <rFont val="Calibri"/>
            <family val="2"/>
          </rPr>
          <t>(5) Estimated</t>
        </r>
      </text>
    </comment>
    <comment ref="AH12" authorId="0" shapeId="0">
      <text>
        <r>
          <rPr>
            <b/>
            <sz val="9"/>
            <color indexed="81"/>
            <rFont val="Tahoma"/>
            <family val="2"/>
          </rPr>
          <t>Autor:</t>
        </r>
        <r>
          <rPr>
            <sz val="9"/>
            <color indexed="81"/>
            <rFont val="Tahoma"/>
            <family val="2"/>
          </rPr>
          <t xml:space="preserve">
2017</t>
        </r>
      </text>
    </comment>
    <comment ref="M13" authorId="0" shapeId="0">
      <text>
        <r>
          <rPr>
            <b/>
            <sz val="9"/>
            <color indexed="81"/>
            <rFont val="Tahoma"/>
            <family val="2"/>
          </rPr>
          <t>Autor:</t>
        </r>
        <r>
          <rPr>
            <sz val="9"/>
            <color indexed="81"/>
            <rFont val="Tahoma"/>
            <family val="2"/>
          </rPr>
          <t xml:space="preserve">
https://data.worldbank.org/indicator/EG.IMP.CONS.ZS 2014</t>
        </r>
      </text>
    </comment>
    <comment ref="AH13" authorId="0" shapeId="0">
      <text>
        <r>
          <rPr>
            <b/>
            <sz val="9"/>
            <color indexed="81"/>
            <rFont val="Tahoma"/>
            <family val="2"/>
          </rPr>
          <t>Autor:</t>
        </r>
        <r>
          <rPr>
            <sz val="9"/>
            <color indexed="81"/>
            <rFont val="Tahoma"/>
            <family val="2"/>
          </rPr>
          <t xml:space="preserve">
https://ionita.md/2021/10/11/024-analize-economice-evolutia-preturilor-in-moldova/</t>
        </r>
      </text>
    </comment>
    <comment ref="AI13" authorId="0" shapeId="0">
      <text>
        <r>
          <rPr>
            <b/>
            <sz val="9"/>
            <color indexed="81"/>
            <rFont val="Tahoma"/>
            <family val="2"/>
          </rPr>
          <t>Autor:</t>
        </r>
        <r>
          <rPr>
            <sz val="9"/>
            <color indexed="81"/>
            <rFont val="Tahoma"/>
            <family val="2"/>
          </rPr>
          <t xml:space="preserve">
https://www.statista.com/statistics/513364/moldova-budget-balance-in-relation-to-gdp/</t>
        </r>
      </text>
    </comment>
    <comment ref="AW13" authorId="0" shapeId="0">
      <text>
        <r>
          <rPr>
            <b/>
            <sz val="9"/>
            <color indexed="81"/>
            <rFont val="Tahoma"/>
            <family val="2"/>
          </rPr>
          <t>Autor:</t>
        </r>
        <r>
          <rPr>
            <sz val="9"/>
            <color indexed="81"/>
            <rFont val="Tahoma"/>
            <family val="2"/>
          </rPr>
          <t xml:space="preserve">
https://eufordigital.eu/moldovas-it-sector-transformation-showcased-at-sum-it-up-4-impact-event/</t>
        </r>
      </text>
    </comment>
    <comment ref="BA13" authorId="0" shapeId="0">
      <text>
        <r>
          <rPr>
            <b/>
            <sz val="9"/>
            <color indexed="81"/>
            <rFont val="Tahoma"/>
            <family val="2"/>
          </rPr>
          <t>Autor:</t>
        </r>
        <r>
          <rPr>
            <sz val="9"/>
            <color indexed="81"/>
            <rFont val="Tahoma"/>
            <family val="2"/>
          </rPr>
          <t xml:space="preserve">
https://www.dvv-international.org.ua/fileadmin/files/eastern-neighbors/publications_Moldova/studiu_cercetare_EA.pdf</t>
        </r>
      </text>
    </comment>
    <comment ref="BE13" authorId="0" shapeId="0">
      <text>
        <r>
          <rPr>
            <b/>
            <sz val="9"/>
            <color indexed="81"/>
            <rFont val="Tahoma"/>
            <family val="2"/>
          </rPr>
          <t>Autor:</t>
        </r>
        <r>
          <rPr>
            <sz val="9"/>
            <color indexed="81"/>
            <rFont val="Tahoma"/>
            <family val="2"/>
          </rPr>
          <t xml:space="preserve">
2021</t>
        </r>
      </text>
    </comment>
    <comment ref="BI13" authorId="0" shapeId="0">
      <text>
        <r>
          <rPr>
            <b/>
            <sz val="9"/>
            <color indexed="81"/>
            <rFont val="Tahoma"/>
            <family val="2"/>
          </rPr>
          <t>Autor:</t>
        </r>
        <r>
          <rPr>
            <sz val="9"/>
            <color indexed="81"/>
            <rFont val="Tahoma"/>
            <family val="2"/>
          </rPr>
          <t xml:space="preserve">
https://www.undp.org/moldova/press-releases/undp-scales-support-moldova-early-projections-suggest-thousands-could-be-pushed-poverty-protracted-war</t>
        </r>
      </text>
    </comment>
    <comment ref="CF13" authorId="0" shapeId="0">
      <text>
        <r>
          <rPr>
            <b/>
            <sz val="9"/>
            <color indexed="81"/>
            <rFont val="Tahoma"/>
            <family val="2"/>
          </rPr>
          <t>Autor:</t>
        </r>
        <r>
          <rPr>
            <sz val="9"/>
            <color indexed="81"/>
            <rFont val="Tahoma"/>
            <family val="2"/>
          </rPr>
          <t xml:space="preserve">
https://data.worldbank.org/indicator/EG.IMP.CONS.ZS 2014</t>
        </r>
      </text>
    </comment>
    <comment ref="B14" authorId="0" shapeId="0">
      <text>
        <r>
          <rPr>
            <b/>
            <sz val="9"/>
            <color indexed="81"/>
            <rFont val="Tahoma"/>
            <family val="2"/>
          </rPr>
          <t>Autor:</t>
        </r>
        <r>
          <rPr>
            <sz val="9"/>
            <color indexed="81"/>
            <rFont val="Tahoma"/>
            <family val="2"/>
          </rPr>
          <t xml:space="preserve">
estimare fata de croatia, nu exista date</t>
        </r>
      </text>
    </comment>
    <comment ref="M14" authorId="0" shapeId="0">
      <text>
        <r>
          <rPr>
            <b/>
            <sz val="9"/>
            <color indexed="81"/>
            <rFont val="Tahoma"/>
            <family val="2"/>
          </rPr>
          <t>Autor:</t>
        </r>
        <r>
          <rPr>
            <sz val="9"/>
            <color indexed="81"/>
            <rFont val="Tahoma"/>
            <family val="2"/>
          </rPr>
          <t xml:space="preserve">
https://data.worldbank.org/indicator/EG.IMP.CONS.ZS 2014</t>
        </r>
      </text>
    </comment>
    <comment ref="AI14" authorId="0" shapeId="0">
      <text>
        <r>
          <rPr>
            <b/>
            <sz val="9"/>
            <color indexed="81"/>
            <rFont val="Tahoma"/>
            <family val="2"/>
          </rPr>
          <t>Autor:</t>
        </r>
        <r>
          <rPr>
            <sz val="9"/>
            <color indexed="81"/>
            <rFont val="Tahoma"/>
            <family val="2"/>
          </rPr>
          <t xml:space="preserve">
https://www.statista.com/statistics/528681/montenegro-budget-balance-in-relation-to-gdp/</t>
        </r>
      </text>
    </comment>
    <comment ref="AP14" authorId="0" shapeId="0">
      <text>
        <r>
          <rPr>
            <b/>
            <sz val="9"/>
            <color indexed="81"/>
            <rFont val="Tahoma"/>
            <family val="2"/>
          </rPr>
          <t>Autor:</t>
        </r>
        <r>
          <rPr>
            <sz val="9"/>
            <color indexed="81"/>
            <rFont val="Tahoma"/>
            <family val="2"/>
          </rPr>
          <t xml:space="preserve">
https://www.ceicdata.com/en/indicator/montenegro/tax-revenue--of-gdp</t>
        </r>
      </text>
    </comment>
    <comment ref="AW14" authorId="0" shapeId="0">
      <text>
        <r>
          <rPr>
            <b/>
            <sz val="9"/>
            <color indexed="81"/>
            <rFont val="Tahoma"/>
            <family val="2"/>
          </rPr>
          <t>Autor:</t>
        </r>
        <r>
          <rPr>
            <sz val="9"/>
            <color indexed="81"/>
            <rFont val="Tahoma"/>
            <family val="2"/>
          </rPr>
          <t xml:space="preserve">
https://www.ebrd.com/montenegro-draft-strategy</t>
        </r>
      </text>
    </comment>
    <comment ref="BA14" authorId="0" shapeId="0">
      <text>
        <r>
          <rPr>
            <b/>
            <sz val="9"/>
            <color indexed="81"/>
            <rFont val="Tahoma"/>
            <family val="2"/>
          </rPr>
          <t>Autor:</t>
        </r>
        <r>
          <rPr>
            <sz val="9"/>
            <color indexed="81"/>
            <rFont val="Tahoma"/>
            <family val="2"/>
          </rPr>
          <t xml:space="preserve">
https://www.rcc.int/seeds/inc/get_indic.php?id=170&amp;cat_id=1 2017</t>
        </r>
      </text>
    </comment>
    <comment ref="BB14" authorId="0" shapeId="0">
      <text>
        <r>
          <rPr>
            <b/>
            <sz val="9"/>
            <color indexed="81"/>
            <rFont val="Tahoma"/>
            <family val="2"/>
          </rPr>
          <t>Autor:</t>
        </r>
        <r>
          <rPr>
            <sz val="9"/>
            <color indexed="81"/>
            <rFont val="Tahoma"/>
            <family val="2"/>
          </rPr>
          <t xml:space="preserve">
https://www.rcc.int/seeds/inc/get_indic.php?id=166&amp;cat_id=1</t>
        </r>
      </text>
    </comment>
    <comment ref="BE14" authorId="0" shapeId="0">
      <text>
        <r>
          <rPr>
            <b/>
            <sz val="9"/>
            <color indexed="81"/>
            <rFont val="Tahoma"/>
            <family val="2"/>
          </rPr>
          <t>Autor:</t>
        </r>
        <r>
          <rPr>
            <sz val="9"/>
            <color indexed="81"/>
            <rFont val="Tahoma"/>
            <family val="2"/>
          </rPr>
          <t xml:space="preserve">
2019</t>
        </r>
      </text>
    </comment>
    <comment ref="BI14" authorId="0" shapeId="0">
      <text>
        <r>
          <rPr>
            <b/>
            <sz val="9"/>
            <color indexed="81"/>
            <rFont val="Tahoma"/>
            <family val="2"/>
          </rPr>
          <t xml:space="preserve">Autor:
</t>
        </r>
      </text>
    </comment>
    <comment ref="BU14" authorId="0" shapeId="0">
      <text>
        <r>
          <rPr>
            <b/>
            <sz val="9"/>
            <color indexed="81"/>
            <rFont val="Tahoma"/>
            <family val="2"/>
          </rPr>
          <t>Autor:</t>
        </r>
        <r>
          <rPr>
            <sz val="9"/>
            <color indexed="81"/>
            <rFont val="Tahoma"/>
            <family val="2"/>
          </rPr>
          <t xml:space="preserve">
estimare fata de croatia, nu exista date</t>
        </r>
      </text>
    </comment>
    <comment ref="CF14" authorId="0" shapeId="0">
      <text>
        <r>
          <rPr>
            <b/>
            <sz val="9"/>
            <color indexed="81"/>
            <rFont val="Tahoma"/>
            <family val="2"/>
          </rPr>
          <t>Autor:</t>
        </r>
        <r>
          <rPr>
            <sz val="9"/>
            <color indexed="81"/>
            <rFont val="Tahoma"/>
            <family val="2"/>
          </rPr>
          <t xml:space="preserve">
https://data.worldbank.org/indicator/EG.IMP.CONS.ZS 2014</t>
        </r>
      </text>
    </comment>
    <comment ref="M15" authorId="0" shapeId="0">
      <text>
        <r>
          <rPr>
            <b/>
            <sz val="9"/>
            <color indexed="81"/>
            <rFont val="Tahoma"/>
            <family val="2"/>
          </rPr>
          <t>Autor:</t>
        </r>
        <r>
          <rPr>
            <sz val="9"/>
            <color indexed="81"/>
            <rFont val="Tahoma"/>
            <family val="2"/>
          </rPr>
          <t xml:space="preserve">
https://data.worldbank.org/indicator/EG.IMP.CONS.ZS 2014</t>
        </r>
      </text>
    </comment>
    <comment ref="AR15" authorId="0" shapeId="0">
      <text>
        <r>
          <rPr>
            <b/>
            <sz val="9"/>
            <color indexed="81"/>
            <rFont val="Tahoma"/>
            <family val="2"/>
          </rPr>
          <t>Autor:</t>
        </r>
        <r>
          <rPr>
            <sz val="9"/>
            <color indexed="81"/>
            <rFont val="Tahoma"/>
            <family val="2"/>
          </rPr>
          <t xml:space="preserve">
https://data.worldbank.org/indicator/NV.IND.MANF.ZS?locations=MK</t>
        </r>
      </text>
    </comment>
    <comment ref="BA15" authorId="0" shapeId="0">
      <text>
        <r>
          <rPr>
            <b/>
            <sz val="9"/>
            <color indexed="81"/>
            <rFont val="Tahoma"/>
            <family val="2"/>
          </rPr>
          <t>Autor:</t>
        </r>
        <r>
          <rPr>
            <sz val="9"/>
            <color indexed="81"/>
            <rFont val="Tahoma"/>
            <family val="2"/>
          </rPr>
          <t xml:space="preserve">
https://www.rcc.int/seeds/inc/get_indic.php?id=170&amp;cat_id=1 2017</t>
        </r>
      </text>
    </comment>
    <comment ref="BB15" authorId="0" shapeId="0">
      <text>
        <r>
          <rPr>
            <b/>
            <sz val="9"/>
            <color indexed="81"/>
            <rFont val="Tahoma"/>
            <family val="2"/>
          </rPr>
          <t>Autor:</t>
        </r>
        <r>
          <rPr>
            <sz val="9"/>
            <color indexed="81"/>
            <rFont val="Tahoma"/>
            <family val="2"/>
          </rPr>
          <t xml:space="preserve">
https://e-jlia.com/index.php/jlia/article/download/845/356/1704</t>
        </r>
      </text>
    </comment>
    <comment ref="BE15" authorId="0" shapeId="0">
      <text>
        <r>
          <rPr>
            <b/>
            <sz val="9"/>
            <color indexed="81"/>
            <rFont val="Tahoma"/>
            <family val="2"/>
          </rPr>
          <t>Autor:</t>
        </r>
        <r>
          <rPr>
            <sz val="9"/>
            <color indexed="81"/>
            <rFont val="Tahoma"/>
            <family val="2"/>
          </rPr>
          <t xml:space="preserve">
2018</t>
        </r>
      </text>
    </comment>
    <comment ref="BI15" authorId="0" shapeId="0">
      <text>
        <r>
          <rPr>
            <b/>
            <sz val="9"/>
            <color indexed="81"/>
            <rFont val="Tahoma"/>
            <family val="2"/>
          </rPr>
          <t>Autor:</t>
        </r>
        <r>
          <rPr>
            <sz val="9"/>
            <color indexed="81"/>
            <rFont val="Tahoma"/>
            <family val="2"/>
          </rPr>
          <t xml:space="preserve">
https://ec.europa.eu/eurostat/statistics-explained/index.php?title=Enlargement_countries_-_statistics_on_living_conditions&amp;oldid=563404</t>
        </r>
      </text>
    </comment>
    <comment ref="CF15" authorId="0" shapeId="0">
      <text>
        <r>
          <rPr>
            <b/>
            <sz val="9"/>
            <color indexed="81"/>
            <rFont val="Tahoma"/>
            <family val="2"/>
          </rPr>
          <t>Autor:</t>
        </r>
        <r>
          <rPr>
            <sz val="9"/>
            <color indexed="81"/>
            <rFont val="Tahoma"/>
            <family val="2"/>
          </rPr>
          <t xml:space="preserve">
https://data.worldbank.org/indicator/EG.IMP.CONS.ZS 2014</t>
        </r>
      </text>
    </comment>
    <comment ref="BE16" authorId="0" shapeId="0">
      <text>
        <r>
          <rPr>
            <b/>
            <sz val="9"/>
            <color indexed="81"/>
            <rFont val="Tahoma"/>
            <family val="2"/>
          </rPr>
          <t xml:space="preserve">Autor:
</t>
        </r>
      </text>
    </comment>
    <comment ref="BE18" authorId="0" shapeId="0">
      <text>
        <r>
          <rPr>
            <b/>
            <sz val="9"/>
            <color indexed="81"/>
            <rFont val="Tahoma"/>
            <family val="2"/>
          </rPr>
          <t>Autor:</t>
        </r>
        <r>
          <rPr>
            <sz val="9"/>
            <color indexed="81"/>
            <rFont val="Tahoma"/>
            <family val="2"/>
          </rPr>
          <t xml:space="preserve">
2019</t>
        </r>
      </text>
    </comment>
    <comment ref="BI18" authorId="0" shapeId="0">
      <text>
        <r>
          <rPr>
            <b/>
            <sz val="9"/>
            <color indexed="81"/>
            <rFont val="Tahoma"/>
            <family val="2"/>
          </rPr>
          <t>Autor:</t>
        </r>
        <r>
          <rPr>
            <sz val="9"/>
            <color indexed="81"/>
            <rFont val="Tahoma"/>
            <family val="2"/>
          </rPr>
          <t xml:space="preserve">
https://link.springer.com/article/10.1007/s11135-022-01573-9</t>
        </r>
      </text>
    </comment>
    <comment ref="M20" authorId="0" shapeId="0">
      <text>
        <r>
          <rPr>
            <b/>
            <sz val="9"/>
            <color indexed="81"/>
            <rFont val="Tahoma"/>
            <family val="2"/>
          </rPr>
          <t>Autor:</t>
        </r>
        <r>
          <rPr>
            <sz val="9"/>
            <color indexed="81"/>
            <rFont val="Tahoma"/>
            <family val="2"/>
          </rPr>
          <t xml:space="preserve">
https://data.worldbank.org/indicator/EG.IMP.CONS.ZS 2015</t>
        </r>
      </text>
    </comment>
    <comment ref="AW20" authorId="0" shapeId="0">
      <text>
        <r>
          <rPr>
            <b/>
            <sz val="9"/>
            <color indexed="81"/>
            <rFont val="Tahoma"/>
            <family val="2"/>
          </rPr>
          <t>Autor:</t>
        </r>
        <r>
          <rPr>
            <sz val="9"/>
            <color indexed="81"/>
            <rFont val="Tahoma"/>
            <family val="2"/>
          </rPr>
          <t xml:space="preserve">
https://turkishresidencepermit.com/information-and-communication-technologies-in-turkey</t>
        </r>
      </text>
    </comment>
    <comment ref="BA20" authorId="0" shapeId="0">
      <text>
        <r>
          <rPr>
            <b/>
            <sz val="9"/>
            <color indexed="81"/>
            <rFont val="Tahoma"/>
            <family val="2"/>
          </rPr>
          <t>Autor:</t>
        </r>
        <r>
          <rPr>
            <sz val="9"/>
            <color indexed="81"/>
            <rFont val="Tahoma"/>
            <family val="2"/>
          </rPr>
          <t xml:space="preserve">
https://eurydice.eacea.ec.europa.eu/national-education-systems/turkey/adult-education-and-training 2019</t>
        </r>
      </text>
    </comment>
    <comment ref="BE20" authorId="0" shapeId="0">
      <text>
        <r>
          <rPr>
            <b/>
            <sz val="9"/>
            <color indexed="81"/>
            <rFont val="Tahoma"/>
            <family val="2"/>
          </rPr>
          <t>Autor:</t>
        </r>
        <r>
          <rPr>
            <sz val="9"/>
            <color indexed="81"/>
            <rFont val="Tahoma"/>
            <family val="2"/>
          </rPr>
          <t xml:space="preserve">
2019</t>
        </r>
      </text>
    </comment>
    <comment ref="BH20" authorId="0" shapeId="0">
      <text>
        <r>
          <rPr>
            <b/>
            <sz val="9"/>
            <color indexed="81"/>
            <rFont val="Tahoma"/>
            <family val="2"/>
          </rPr>
          <t>Autor:</t>
        </r>
        <r>
          <rPr>
            <sz val="9"/>
            <color indexed="81"/>
            <rFont val="Tahoma"/>
            <family val="2"/>
          </rPr>
          <t xml:space="preserve">
2020</t>
        </r>
      </text>
    </comment>
    <comment ref="CF20" authorId="0" shapeId="0">
      <text>
        <r>
          <rPr>
            <b/>
            <sz val="9"/>
            <color indexed="81"/>
            <rFont val="Tahoma"/>
            <family val="2"/>
          </rPr>
          <t>Autor:</t>
        </r>
        <r>
          <rPr>
            <sz val="9"/>
            <color indexed="81"/>
            <rFont val="Tahoma"/>
            <family val="2"/>
          </rPr>
          <t xml:space="preserve">
https://data.worldbank.org/indicator/EG.IMP.CONS.ZS 2014</t>
        </r>
      </text>
    </comment>
  </commentList>
</comments>
</file>

<file path=xl/comments4.xml><?xml version="1.0" encoding="utf-8"?>
<comments xmlns="http://schemas.openxmlformats.org/spreadsheetml/2006/main">
  <authors>
    <author>Autor</author>
  </authors>
  <commentList>
    <comment ref="A3" authorId="0" shapeId="0">
      <text>
        <r>
          <rPr>
            <b/>
            <sz val="9"/>
            <color indexed="81"/>
            <rFont val="Tahoma"/>
            <family val="2"/>
          </rPr>
          <t xml:space="preserve"> Hirschman Herfindahl index is a measure of the dispersion of trade value across an exporter’s partners. A country with trade (export or import) that is concentrated in a very few markets will have an index value close to 1. Similarly, a country with a perfectly diversified trade portfolio will have an index close to zero. WITS - UNSD Comtrade 2020</t>
        </r>
      </text>
    </comment>
    <comment ref="A69" authorId="0" shapeId="0">
      <text>
        <r>
          <rPr>
            <b/>
            <sz val="9"/>
            <color indexed="81"/>
            <rFont val="Tahoma"/>
            <family val="2"/>
          </rPr>
          <t>Autor:</t>
        </r>
        <r>
          <rPr>
            <sz val="9"/>
            <color indexed="81"/>
            <rFont val="Tahoma"/>
            <family val="2"/>
          </rPr>
          <t xml:space="preserve">
https://www.nationmaster.com/nmx/ranking/ict-services-share-in-gdp</t>
        </r>
      </text>
    </comment>
  </commentList>
</comments>
</file>

<file path=xl/sharedStrings.xml><?xml version="1.0" encoding="utf-8"?>
<sst xmlns="http://schemas.openxmlformats.org/spreadsheetml/2006/main" count="1473" uniqueCount="257">
  <si>
    <t>Index</t>
  </si>
  <si>
    <t>Best</t>
  </si>
  <si>
    <t> Albania</t>
  </si>
  <si>
    <t> Bulgaria</t>
  </si>
  <si>
    <t> Croatia</t>
  </si>
  <si>
    <t> Czech Republic</t>
  </si>
  <si>
    <t> Estonia</t>
  </si>
  <si>
    <t>Georgia</t>
  </si>
  <si>
    <t> Hungary</t>
  </si>
  <si>
    <t> Latvia</t>
  </si>
  <si>
    <t> Lithuania</t>
  </si>
  <si>
    <t>Moldova</t>
  </si>
  <si>
    <t> Montenegro</t>
  </si>
  <si>
    <t> North Macedonia</t>
  </si>
  <si>
    <t> Poland</t>
  </si>
  <si>
    <t> Romania</t>
  </si>
  <si>
    <t> Slovakia</t>
  </si>
  <si>
    <t> Slovenia</t>
  </si>
  <si>
    <t>Ukraine</t>
  </si>
  <si>
    <t xml:space="preserve">Economic Complexity Index </t>
  </si>
  <si>
    <t>higher</t>
  </si>
  <si>
    <t>Market concentration HH Market concentration index</t>
  </si>
  <si>
    <t>lower</t>
  </si>
  <si>
    <t>Foreign trade vulnerabilities</t>
  </si>
  <si>
    <t xml:space="preserve">Export partner concentration - main three leading destination markets for commodity exports as share of commodity exports (percentage)
</t>
  </si>
  <si>
    <t>Import partner concentration main three trading partners for commodity imports as share of commodity imports</t>
  </si>
  <si>
    <t>Logistic performance index quality of trade and transport related infrastructure</t>
  </si>
  <si>
    <t>Higher</t>
  </si>
  <si>
    <t>Exports to Russian federation as % of total exports 2021</t>
  </si>
  <si>
    <t>Lower</t>
  </si>
  <si>
    <t>Imports from Russian federation 2021</t>
  </si>
  <si>
    <t>Trade balance as % of GDP</t>
  </si>
  <si>
    <t>Trade balance, as % of imports</t>
  </si>
  <si>
    <t>Export of high-tech goods, compared to overall exports, %, 2021</t>
  </si>
  <si>
    <t>high</t>
  </si>
  <si>
    <t>Quality of railroad infrastructure 2019</t>
  </si>
  <si>
    <t>Energy dependency as net energy imports as % of energy use</t>
  </si>
  <si>
    <t>Food imports as % of total imports</t>
  </si>
  <si>
    <t>Fuel imports as % of total imports</t>
  </si>
  <si>
    <t>Manufactures goods imports as % of total imports</t>
  </si>
  <si>
    <t>Electronic excluding parts and components imports as % of total imports</t>
  </si>
  <si>
    <t xml:space="preserve"> Parts and components for electrical and electronic goods imports as % of total imports</t>
  </si>
  <si>
    <t>Iron and steel imports as % of total imports</t>
  </si>
  <si>
    <t>Trade balance in basic food as a ratio to total imports, 2017-2021, percentage</t>
  </si>
  <si>
    <t>Ratio of international trade to GDP</t>
  </si>
  <si>
    <t>Exports as % to GDP</t>
  </si>
  <si>
    <t>Imports as % GDP</t>
  </si>
  <si>
    <t>FDI % of GDP</t>
  </si>
  <si>
    <t>Banking system z score</t>
  </si>
  <si>
    <t>Bank liquid assets to deposits and short-term funding, 2021</t>
  </si>
  <si>
    <t>Non-performing loans as percent of all bank loans, 2021</t>
  </si>
  <si>
    <t xml:space="preserve">Banking system concentration % of bank assets held by top three banks, 2021 </t>
  </si>
  <si>
    <t>Foreign exchange reserves including gold, as % of GDP</t>
  </si>
  <si>
    <t>Domestic credit to private sector (% of GDP)</t>
  </si>
  <si>
    <t>Gross domestic savings (% of GDP)</t>
  </si>
  <si>
    <t>Household debt, loans and debt securities  % GDP</t>
  </si>
  <si>
    <t>low</t>
  </si>
  <si>
    <t>Remitances as % GDP</t>
  </si>
  <si>
    <t>Mortgage credit as % of GDP</t>
  </si>
  <si>
    <t xml:space="preserve">low </t>
  </si>
  <si>
    <t xml:space="preserve">Fiscal deficit-to-GDP ratio </t>
  </si>
  <si>
    <t>High</t>
  </si>
  <si>
    <t>Unemployment, total (% of total labor force)</t>
  </si>
  <si>
    <t>External debt-to-GDP ratio</t>
  </si>
  <si>
    <t>Government debt as percent of GDP</t>
  </si>
  <si>
    <t>Capital investment as percent of GDP</t>
  </si>
  <si>
    <t>Household consumption as percent of GDP</t>
  </si>
  <si>
    <t>Tax revenue, percent of GDP</t>
  </si>
  <si>
    <t>Value added by industry as percent of GDP 2021</t>
  </si>
  <si>
    <t>Value added by the manufacturing sector as percent of GDP 2021</t>
  </si>
  <si>
    <t>Value added in the services sector as percent of GDP 2021</t>
  </si>
  <si>
    <t>Economic freedom, overall index (0-100) 2021</t>
  </si>
  <si>
    <t>Expenditure on R&amp;D as % GDP 2021</t>
  </si>
  <si>
    <t>Information technology exports, percent of total goods exports, 2021</t>
  </si>
  <si>
    <t>ICT sector share in GDP</t>
  </si>
  <si>
    <t>Innovations index (0-100) 2021</t>
  </si>
  <si>
    <t>Financial literacy in adults %</t>
  </si>
  <si>
    <t>Digital skills among population</t>
  </si>
  <si>
    <t>Adult participation rate in life long learning % population age 25 to 64</t>
  </si>
  <si>
    <t>Government expenditure on education, total (% of GDP) 2020</t>
  </si>
  <si>
    <t>Human capital</t>
  </si>
  <si>
    <t>Human Capital Index (HCI), Upper Bound (scale 0-1)</t>
  </si>
  <si>
    <t>Human flight and brain drain index</t>
  </si>
  <si>
    <t>GINI index degree of inequality in the distribution of income/wealth</t>
  </si>
  <si>
    <t>Dependent people as percent of the working age population 2021</t>
  </si>
  <si>
    <t>Poverty - share of population below 6.85$ per day %</t>
  </si>
  <si>
    <t>Gender employment gap (difference between male and female labor force participation rate)</t>
  </si>
  <si>
    <t>People at risk of social exclusion 2022</t>
  </si>
  <si>
    <t>Unequal economic development index</t>
  </si>
  <si>
    <t>State legitimacy index</t>
  </si>
  <si>
    <t>Public services index</t>
  </si>
  <si>
    <t>Factionalized elites index</t>
  </si>
  <si>
    <t xml:space="preserve">Rule of law index </t>
  </si>
  <si>
    <t xml:space="preserve">Government effectiveness index </t>
  </si>
  <si>
    <t xml:space="preserve">Control of corruption </t>
  </si>
  <si>
    <t xml:space="preserve">Political stability index </t>
  </si>
  <si>
    <t>Corruption Perceptions Index, 100 = no corruption</t>
  </si>
  <si>
    <t>Government support to digital development</t>
  </si>
  <si>
    <t>Georgia  https://www.ceicdata.com/en/indicator/georgia/household-debt--of-nominal-gdp anul 2021</t>
  </si>
  <si>
    <t>Moldova aprox https://books.google.ro/books?id=KK8YEAAAQBAJ&amp;pg=PA90&amp;lpg=PA90&amp;dq=Household+debt+%25+GDP+moldova&amp;source=bl&amp;ots=hGYKMZ_Pw1&amp;sig=ACfU3U3RmmJfMiHJ7IVH6lcdNI9K1D8Kvg&amp;hl=ro&amp;sa=X&amp;ved=2ahUKEwjc7ae604OAAxVogf0HHekuDKk4HhDoAXoECBoQAw#v=onepage&amp;q=Household%20debt%20%25%20GDP%20moldova&amp;f=false</t>
  </si>
  <si>
    <t>Muntenegru https://www.ceicdata.com/en/indicator/montenegro/household-debt--of-nominal-gdp 2022</t>
  </si>
  <si>
    <t xml:space="preserve">Inflation rate  </t>
  </si>
  <si>
    <t>Economic stability and development</t>
  </si>
  <si>
    <t>Economic independence</t>
  </si>
  <si>
    <t>Economic complexity</t>
  </si>
  <si>
    <t>Economic openess</t>
  </si>
  <si>
    <t>Macroeconomic stability</t>
  </si>
  <si>
    <t>Innovation &amp; R&amp;D</t>
  </si>
  <si>
    <t>Governance effectiveness</t>
  </si>
  <si>
    <t>Financial stability</t>
  </si>
  <si>
    <t>AVERAGE</t>
  </si>
  <si>
    <t>Average</t>
  </si>
  <si>
    <t xml:space="preserve">Min </t>
  </si>
  <si>
    <t>Max</t>
  </si>
  <si>
    <t>Best green</t>
  </si>
  <si>
    <t>Worst red</t>
  </si>
  <si>
    <t xml:space="preserve">Fiscal balance-to-GDP ratio </t>
  </si>
  <si>
    <t>Economic resilience Index</t>
  </si>
  <si>
    <t>Defene expenditures as share of government expenditures</t>
  </si>
  <si>
    <t>Defense expenditures per capita current USD</t>
  </si>
  <si>
    <t>EU membership</t>
  </si>
  <si>
    <t>NATO membership</t>
  </si>
  <si>
    <t xml:space="preserve">Defence Investments </t>
  </si>
  <si>
    <t>Active armed forces (thousands)</t>
  </si>
  <si>
    <t>Arms imports, total 2020-2022, millions USD</t>
  </si>
  <si>
    <t>Diversification of Defense Suppliers no. suppliers (countries) total 2019-2022</t>
  </si>
  <si>
    <t>Defense Industry Capacity Arms exports, million constant U.S. dollars, 2022</t>
  </si>
  <si>
    <t>yes</t>
  </si>
  <si>
    <t>Foreign trade dependence</t>
  </si>
  <si>
    <t>Logistic &amp; infrastructure</t>
  </si>
  <si>
    <t>Energy dependence</t>
  </si>
  <si>
    <t>Oil reserves billion barrels, 2021</t>
  </si>
  <si>
    <t>Oil production/oil consumption, percentage</t>
  </si>
  <si>
    <t>Fossil fuels electricity capacity, million kilowatts, 2021</t>
  </si>
  <si>
    <t>Wind electricity capacity, million kilowatts, 2021</t>
  </si>
  <si>
    <t>Solar electricity capacity, million kilowatts, 2021</t>
  </si>
  <si>
    <t>Hydroelectricity capacity, million kilowatts, 2021</t>
  </si>
  <si>
    <t>Nuclear electricity capacity, million kilowatts, 2021</t>
  </si>
  <si>
    <t>Geothermal electricity capacity, million kilowatts, 2021 </t>
  </si>
  <si>
    <t>Competence and quality of logistic services 2022</t>
  </si>
  <si>
    <t>Efficiency of customs clearance process 2022</t>
  </si>
  <si>
    <t>Quality of road infrastructure 2019</t>
  </si>
  <si>
    <t>Quallity of port infrastructure 2019  For landlocked countries, access to port facilities and inland waterways</t>
  </si>
  <si>
    <t>Quality air transport infrastructure 2019</t>
  </si>
  <si>
    <t>Macroecononomic stability</t>
  </si>
  <si>
    <t>Innovation and IT</t>
  </si>
  <si>
    <t>Sustainable economic development</t>
  </si>
  <si>
    <t>Shadow economy as % of GDP</t>
  </si>
  <si>
    <t>Cost of starting business</t>
  </si>
  <si>
    <t>Economic decline 2007-2023</t>
  </si>
  <si>
    <t>Tax revenue as % of GDP 2021</t>
  </si>
  <si>
    <t xml:space="preserve">Competitiveness </t>
  </si>
  <si>
    <t>Military</t>
  </si>
  <si>
    <t>Energy dependance</t>
  </si>
  <si>
    <t>Logistics &amp; infrastructure</t>
  </si>
  <si>
    <t xml:space="preserve">Governance effectiveness </t>
  </si>
  <si>
    <t>Foreign trade vulnerabilities and dependence</t>
  </si>
  <si>
    <t>INDEX</t>
  </si>
  <si>
    <t>ERICDA</t>
  </si>
  <si>
    <t xml:space="preserve">Average </t>
  </si>
  <si>
    <t>Imports from Russian federation as % of total imports 2021</t>
  </si>
  <si>
    <t>Ericda RANKING</t>
  </si>
  <si>
    <t>Selected indicators</t>
  </si>
  <si>
    <t>Years</t>
  </si>
  <si>
    <t>Data Source</t>
  </si>
  <si>
    <t xml:space="preserve">https://atlas.cid.harvard.edu/rankings 2020 </t>
  </si>
  <si>
    <t xml:space="preserve"> HH Market concentration index</t>
  </si>
  <si>
    <t>https://wits.worldbank.org/CountryProfile/en/Country/WLD/Year/2020</t>
  </si>
  <si>
    <t>https://unctadstat.unctad.org/wds/TableViewer/tableView.aspx 2020</t>
  </si>
  <si>
    <t>Export partner concentration - main three leading destination markets for commodity exports as share of commodity exports (percentage)</t>
  </si>
  <si>
    <t>https://comtradeplus.un.org/TradeFlow?Frequency=A&amp;Flows=X&amp;CommodityCodes=TOTAL&amp;Partners=643&amp;Reporters=8&amp;period=2021&amp;AggregateBy=none&amp;BreakdownMode=plus</t>
  </si>
  <si>
    <t>https://unctadstat.unctad.org/CountryProfile/GeneralProfile/en-GB/008/index.html junctad 2021</t>
  </si>
  <si>
    <t>https://unctadstat.unctad.org/CountryProfile/GeneralProfile/en-GB/008/index.html 2021</t>
  </si>
  <si>
    <t>https://data.worldbank.org/indicator/TX.VAL.TECH.MF.ZS?end=2021&amp;locations=UA-AL-BG-HR-CZ-EE-GE-HU-LV-LT-MD-ME-MK-PL-RO-SK-SI-TR&amp;start=2020</t>
  </si>
  <si>
    <t>Export of high-tech goods, compared to overall exports, %</t>
  </si>
  <si>
    <t xml:space="preserve">Imports from Russian federation </t>
  </si>
  <si>
    <t xml:space="preserve">Exports to Russian federation as % of total exports </t>
  </si>
  <si>
    <t>https://unctadstat.unctad.org/wds/TableViewer/tableView.aspx</t>
  </si>
  <si>
    <t>https://sdgpulse.unctad.org/trade-agriculture-biotrade/</t>
  </si>
  <si>
    <t>Trade balance in basic food as a ratio to total imports, percentage</t>
  </si>
  <si>
    <t>https://data.worldbank.org/indicator/EG.IMP.CONS.ZS</t>
  </si>
  <si>
    <t>https://www.theglobaleconomy.com/rankings/oil_reserves/Europe/</t>
  </si>
  <si>
    <t>https://www.theglobaleconomy.com/rankings/oil_production/</t>
  </si>
  <si>
    <t>https://www.theglobaleconomy.com/rankings/fossil_fuels_electricity_capacity</t>
  </si>
  <si>
    <t>https://www.theglobaleconomy.com/rankings/wind_electricity_capacity/</t>
  </si>
  <si>
    <t>https://www.theglobaleconomy.com/rankings/solar_electricity_capacity/</t>
  </si>
  <si>
    <t>https://www.theglobaleconomy.com/rankings/hydroelectricity_capacity/</t>
  </si>
  <si>
    <t>https://www.theglobaleconomy.com/rankings/nuclear_electricity_capacity/</t>
  </si>
  <si>
    <t>https://www.theglobaleconomy.com/rankings/geothermal_electricity_capacity/</t>
  </si>
  <si>
    <t>https://www.theglobaleconomy.com/download-data.php 2021</t>
  </si>
  <si>
    <t>https://www.theglobaleconomy.com/download-data.php 2022</t>
  </si>
  <si>
    <t>https://data.worldbank.org/indicator/LP.LPI.INFR.XQ 2022</t>
  </si>
  <si>
    <t>https://data.worldbank.org/indicator/LP.LPI.INFR.XQ 2023</t>
  </si>
  <si>
    <t>https://data.worldbank.org/indicator/LP.LPI.CUST.XQ</t>
  </si>
  <si>
    <t xml:space="preserve">Competence and quality of logistic services </t>
  </si>
  <si>
    <t xml:space="preserve">Efficiency of customs clearance process </t>
  </si>
  <si>
    <t xml:space="preserve">Quality of railroad infrastructure </t>
  </si>
  <si>
    <t xml:space="preserve">Quality of road infrastructure </t>
  </si>
  <si>
    <t>Quallity of port infrastructure -  For landlocked countries, access to port facilities and inland waterways</t>
  </si>
  <si>
    <t xml:space="preserve">Quality air transport infrastructure </t>
  </si>
  <si>
    <t>https://www.theglobaleconomy.com/rankings/railroad_qualit</t>
  </si>
  <si>
    <t>https://www.theglobaleconomy.com/rankings/roads_quality/</t>
  </si>
  <si>
    <t>https://www.theglobaleconomy.com/rankings/seaports_quality/</t>
  </si>
  <si>
    <t>https://www.theglobaleconomy.com/rankings/air_transport_infrastructure/</t>
  </si>
  <si>
    <t>https://www.theglobaleconomy.com/rankings/bank_z_scores/</t>
  </si>
  <si>
    <t>https://www.theglobaleconomy.com/rankings/bank_liquid_assets_to_deposits/</t>
  </si>
  <si>
    <t>https://www.theglobaleconomy.com/rankings/Nonperforming_loans/</t>
  </si>
  <si>
    <t xml:space="preserve">Banking system concentration % of bank assets held by top three banks </t>
  </si>
  <si>
    <t>https://www.theglobaleconomy.com/rankings/banking_system_concentration/</t>
  </si>
  <si>
    <t>Bank liquid assets to deposits and short-term funding</t>
  </si>
  <si>
    <t>Non-performing loans as percent of all bank loans</t>
  </si>
  <si>
    <t>https://www.helgilibrary.com/indicators/mortgage-loans-as-of-gdp</t>
  </si>
  <si>
    <t>Bank of International Settlements databank https://www.bis.org</t>
  </si>
  <si>
    <t>https://www.heritage.org/index/pdf/2021/book/index_2021.pdf</t>
  </si>
  <si>
    <t>https://www.theglobaleconomy.com/rankings/remittances_percent_gdp</t>
  </si>
  <si>
    <t>https://www.theglobaleconomy.com/rankings/shadow_economy/</t>
  </si>
  <si>
    <t>https://www.theglobaleconomy.com/rankings/shadow_economy</t>
  </si>
  <si>
    <t>https://www.theglobaleconomy.com/rankings/cost_of_starting_business/</t>
  </si>
  <si>
    <t>https://www.theglobaleconomy.com/rankings/economic_decline_index/</t>
  </si>
  <si>
    <t>https://www.theglobaleconomy.com/rankings/Tax_revenue  Croatia https://knoema.com/atlas/Croatia/topics/Economy/Financial-Sector-General-Government-finance/General-government-revenue-percent-of-GDP</t>
  </si>
  <si>
    <t>https://www.theglobaleconomy.com/rankings/davos_competitivenes_new_measure/</t>
  </si>
  <si>
    <t>https://www.theglobaleconomy.com/rankings/fiscal_balance_percent_GDP/</t>
  </si>
  <si>
    <t>https://www.imf.org/external/datamapper/CG_DEBT_GDP@GDD/CHN/FRA/DEU/ITA/JPN/GBR/USA</t>
  </si>
  <si>
    <t>https://www.theglobaleconomy.com/rankings/government_debt/</t>
  </si>
  <si>
    <t>https://www.theglobaleconomy.com/rankings/labor_force/</t>
  </si>
  <si>
    <t>https://www.theglobaleconomy.com/rankings/inflation_monthly/</t>
  </si>
  <si>
    <t>https://www.theglobaleconomy.com/rankings/capital_investment/</t>
  </si>
  <si>
    <t>https://www.theglobaleconomy.com/rankings/household_consumption/</t>
  </si>
  <si>
    <t>https://www.theglobaleconomy.com/search_site.php?q=Tax+revenue%2C+percent+of+GDP&amp;x=0&amp;y=0#gsc.tab=0&amp;gsc.q=Tax%20revenue%2C%20percent%20of%20GDP&amp;gsc.page=1</t>
  </si>
  <si>
    <t>The World Bank databank https://databank.worldbank.org/</t>
  </si>
  <si>
    <t>The European Union https://european-union.europa.eu/select-language?destination=/node/1</t>
  </si>
  <si>
    <t>Defense Industry Capacity Arms exports, million constant U.S. dollars</t>
  </si>
  <si>
    <t xml:space="preserve">Expenditure on R&amp;D as % GDP </t>
  </si>
  <si>
    <t>https://www.nationmaster.com/nmx/ranking/ict-services-share-in-gdp</t>
  </si>
  <si>
    <t>https://unctadstat.unctad.org/CountryProfile/GeneralProfile/en-GB/008/index.html</t>
  </si>
  <si>
    <t>https://www.theglobaleconomy.com/rankings/gii_index/</t>
  </si>
  <si>
    <t>https://gflec.org/wp-content/uploads/2015/11/3313-Finlit_Report_FINAL-5.11.16.pdf</t>
  </si>
  <si>
    <t>https://ec.europa.eu/eurostat/databrowser/view/TRNG_LFSE_01__custom_4665066/bookmark/table?lang=en&amp;bookmarkId=d88f7aa3-5cfa-4bfa-a913-3e92a647ee06</t>
  </si>
  <si>
    <t>Government expenditure on education, total (% of GDP)</t>
  </si>
  <si>
    <t>https://genderdata.worldbank.org/indicators/hd-hci-ovrl-ub/</t>
  </si>
  <si>
    <t>https://www.theglobaleconomy.com/rankings/human_flight_brain_drain_index/</t>
  </si>
  <si>
    <t>Dependent people as percent of the working age population</t>
  </si>
  <si>
    <t>https://ec.europa.eu/eurostat/databrowser/view/ILC_PEPS01N__custom_6444563/default/table?lang=en</t>
  </si>
  <si>
    <t>International Labor Organization https://www.ilo.org/</t>
  </si>
  <si>
    <t>https://www.theglobaleconomy.com/rankings/uneven_economic_development_index/</t>
  </si>
  <si>
    <t>https://www.theglobaleconomy.com/rankings/state_legitimacy_index/</t>
  </si>
  <si>
    <t>https://www.theglobaleconomy.com/rankings/public_services_index/</t>
  </si>
  <si>
    <t>https://www.theglobaleconomy.com/rankings/factionalized_elites_index/</t>
  </si>
  <si>
    <t>https://www.theglobaleconomy.com/rankings/wb_ruleoflaw/</t>
  </si>
  <si>
    <t>https://www.theglobaleconomy.com/rankings/wb_government_effectiveness/</t>
  </si>
  <si>
    <t>https://www.theglobaleconomy.com/rankings/wb_corruption/</t>
  </si>
  <si>
    <t>https://www.theglobaleconomy.com/rankings/wb_political_stability/</t>
  </si>
  <si>
    <t>https://www.theglobaleconomy.com/rankings/transparency_corruption/</t>
  </si>
  <si>
    <t>SIPRI arms trade database https://armstrade.sipri</t>
  </si>
  <si>
    <t xml:space="preserve">Diversification of Defense Suppliers no. suppliers (countries) total </t>
  </si>
  <si>
    <t>Military Balance https://www.iiss.org/publications/the-military-balance/</t>
  </si>
  <si>
    <t>https://thearmstradetreaty.org/download/8903915f-35ae-3ac0-8993-bf305ec58fb5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</si>
</sst>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
    <numFmt numFmtId="165" formatCode="0.000"/>
    <numFmt numFmtId="166" formatCode="0.0"/>
  </numFmts>
  <fonts count="34" x14ac:knownFonts="1">
    <font>
      <sz val="11"/>
      <color theme="1"/>
      <name val="Calibri"/>
      <family val="2"/>
      <scheme val="minor"/>
    </font>
    <font>
      <sz val="11"/>
      <color rgb="FFFF0000"/>
      <name val="Calibri"/>
      <family val="2"/>
      <scheme val="minor"/>
    </font>
    <font>
      <b/>
      <sz val="11"/>
      <color theme="1"/>
      <name val="Calibri"/>
      <family val="2"/>
      <scheme val="minor"/>
    </font>
    <font>
      <sz val="10"/>
      <color rgb="FF040C28"/>
      <name val="Arial"/>
      <family val="2"/>
    </font>
    <font>
      <b/>
      <sz val="11"/>
      <color rgb="FFFF0000"/>
      <name val="Calibri"/>
      <family val="2"/>
      <scheme val="minor"/>
    </font>
    <font>
      <b/>
      <sz val="11"/>
      <color rgb="FF00B0F0"/>
      <name val="Calibri"/>
      <family val="2"/>
      <scheme val="minor"/>
    </font>
    <font>
      <b/>
      <i/>
      <sz val="11"/>
      <color theme="1"/>
      <name val="Calibri"/>
      <family val="2"/>
      <scheme val="minor"/>
    </font>
    <font>
      <i/>
      <sz val="11"/>
      <color theme="1"/>
      <name val="Calibri"/>
      <family val="2"/>
      <scheme val="minor"/>
    </font>
    <font>
      <sz val="11"/>
      <name val="Calibri"/>
      <family val="2"/>
      <scheme val="minor"/>
    </font>
    <font>
      <sz val="9"/>
      <name val="Arial"/>
      <family val="2"/>
    </font>
    <font>
      <b/>
      <sz val="9"/>
      <color indexed="81"/>
      <name val="Tahoma"/>
      <family val="2"/>
    </font>
    <font>
      <sz val="9"/>
      <color indexed="81"/>
      <name val="Tahoma"/>
      <family val="2"/>
    </font>
    <font>
      <b/>
      <sz val="11"/>
      <name val="Calibri"/>
      <family val="2"/>
    </font>
    <font>
      <sz val="11"/>
      <color rgb="FF000000"/>
      <name val="Calibri"/>
      <family val="2"/>
    </font>
    <font>
      <b/>
      <sz val="11"/>
      <name val="Calibri"/>
      <family val="2"/>
      <scheme val="minor"/>
    </font>
    <font>
      <b/>
      <sz val="11"/>
      <color rgb="FF66FF33"/>
      <name val="Calibri"/>
      <family val="2"/>
      <scheme val="minor"/>
    </font>
    <font>
      <b/>
      <sz val="11"/>
      <color theme="0"/>
      <name val="Calibri"/>
      <family val="2"/>
      <scheme val="minor"/>
    </font>
    <font>
      <b/>
      <sz val="11"/>
      <color theme="9"/>
      <name val="Calibri"/>
      <family val="2"/>
      <scheme val="minor"/>
    </font>
    <font>
      <b/>
      <sz val="11"/>
      <color rgb="FFFF3300"/>
      <name val="Calibri"/>
      <family val="2"/>
      <scheme val="minor"/>
    </font>
    <font>
      <b/>
      <sz val="11"/>
      <color rgb="FF00B050"/>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i/>
      <sz val="10"/>
      <color theme="1"/>
      <name val="Calibri"/>
      <family val="2"/>
      <scheme val="minor"/>
    </font>
    <font>
      <b/>
      <sz val="10"/>
      <color rgb="FFFF0000"/>
      <name val="Calibri"/>
      <family val="2"/>
      <scheme val="minor"/>
    </font>
    <font>
      <b/>
      <sz val="10"/>
      <color theme="0"/>
      <name val="Calibri"/>
      <family val="2"/>
      <scheme val="minor"/>
    </font>
    <font>
      <b/>
      <sz val="10"/>
      <name val="Calibri"/>
      <family val="2"/>
      <scheme val="minor"/>
    </font>
    <font>
      <u/>
      <sz val="11"/>
      <color theme="10"/>
      <name val="Calibri"/>
      <family val="2"/>
      <scheme val="minor"/>
    </font>
    <font>
      <i/>
      <sz val="11"/>
      <color theme="1"/>
      <name val="Times New Roman"/>
      <family val="1"/>
    </font>
    <font>
      <sz val="11"/>
      <color theme="1"/>
      <name val="Times New Roman"/>
      <family val="1"/>
    </font>
    <font>
      <sz val="11"/>
      <color rgb="FF00B050"/>
      <name val="Calibri"/>
      <family val="2"/>
      <scheme val="minor"/>
    </font>
    <font>
      <b/>
      <sz val="11"/>
      <color rgb="FFFFC000"/>
      <name val="Calibri"/>
      <family val="2"/>
      <scheme val="minor"/>
    </font>
    <font>
      <sz val="10"/>
      <color theme="1"/>
      <name val="Calibri"/>
      <family val="2"/>
      <scheme val="minor"/>
    </font>
  </fonts>
  <fills count="2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CCFF"/>
        <bgColor indexed="64"/>
      </patternFill>
    </fill>
    <fill>
      <patternFill patternType="solid">
        <fgColor theme="7" tint="0.79998168889431442"/>
        <bgColor indexed="64"/>
      </patternFill>
    </fill>
    <fill>
      <patternFill patternType="solid">
        <fgColor rgb="FFFFFFCC"/>
        <bgColor indexed="64"/>
      </patternFill>
    </fill>
    <fill>
      <patternFill patternType="solid">
        <fgColor rgb="FFCCFFCC"/>
        <bgColor indexed="64"/>
      </patternFill>
    </fill>
    <fill>
      <patternFill patternType="solid">
        <fgColor rgb="FF00B0F0"/>
        <bgColor indexed="64"/>
      </patternFill>
    </fill>
    <fill>
      <patternFill patternType="solid">
        <fgColor rgb="FF7030A0"/>
        <bgColor indexed="64"/>
      </patternFill>
    </fill>
    <fill>
      <patternFill patternType="solid">
        <fgColor rgb="FF66FF33"/>
        <bgColor indexed="64"/>
      </patternFill>
    </fill>
    <fill>
      <patternFill patternType="solid">
        <fgColor rgb="FFFF66FF"/>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9900FF"/>
        <bgColor indexed="64"/>
      </patternFill>
    </fill>
    <fill>
      <patternFill patternType="solid">
        <fgColor rgb="FFFF66CC"/>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9" tint="0.79998168889431442"/>
        <bgColor indexed="64"/>
      </patternFill>
    </fill>
    <fill>
      <patternFill patternType="solid">
        <fgColor rgb="FF9966FF"/>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59999389629810485"/>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thin">
        <color theme="9" tint="-0.249977111117893"/>
      </left>
      <right style="medium">
        <color indexed="64"/>
      </right>
      <top style="medium">
        <color indexed="64"/>
      </top>
      <bottom style="thin">
        <color theme="9" tint="-0.249977111117893"/>
      </bottom>
      <diagonal/>
    </border>
  </borders>
  <cellStyleXfs count="2">
    <xf numFmtId="0" fontId="0" fillId="0" borderId="0"/>
    <xf numFmtId="0" fontId="28" fillId="0" borderId="0" applyNumberFormat="0" applyFill="0" applyBorder="0" applyAlignment="0" applyProtection="0"/>
  </cellStyleXfs>
  <cellXfs count="328">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2" fontId="0" fillId="6" borderId="0" xfId="0" applyNumberFormat="1" applyFill="1"/>
    <xf numFmtId="2" fontId="4" fillId="6" borderId="0" xfId="0" applyNumberFormat="1" applyFont="1" applyFill="1"/>
    <xf numFmtId="2" fontId="8" fillId="6" borderId="0" xfId="0" applyNumberFormat="1" applyFont="1" applyFill="1"/>
    <xf numFmtId="2" fontId="5" fillId="6" borderId="0" xfId="0" applyNumberFormat="1" applyFont="1" applyFill="1"/>
    <xf numFmtId="0" fontId="2" fillId="0" borderId="0" xfId="0" applyFont="1"/>
    <xf numFmtId="2" fontId="0" fillId="0" borderId="0" xfId="0" applyNumberFormat="1"/>
    <xf numFmtId="2" fontId="0" fillId="3" borderId="0" xfId="0" applyNumberFormat="1" applyFill="1"/>
    <xf numFmtId="0" fontId="3" fillId="3" borderId="0" xfId="0" applyFont="1" applyFill="1"/>
    <xf numFmtId="0" fontId="0" fillId="3" borderId="7" xfId="0" applyFill="1" applyBorder="1"/>
    <xf numFmtId="0" fontId="2" fillId="6" borderId="9" xfId="0" applyFont="1" applyFill="1" applyBorder="1"/>
    <xf numFmtId="0" fontId="2" fillId="8" borderId="9" xfId="0" applyFont="1" applyFill="1" applyBorder="1"/>
    <xf numFmtId="0" fontId="0" fillId="0" borderId="9" xfId="0" applyBorder="1"/>
    <xf numFmtId="0" fontId="0" fillId="2" borderId="9" xfId="0" applyFill="1" applyBorder="1"/>
    <xf numFmtId="0" fontId="0" fillId="6" borderId="9" xfId="0" applyFill="1" applyBorder="1"/>
    <xf numFmtId="0" fontId="2" fillId="3" borderId="9" xfId="0" applyFont="1" applyFill="1" applyBorder="1"/>
    <xf numFmtId="0" fontId="2" fillId="8" borderId="9" xfId="0" applyFont="1" applyFill="1" applyBorder="1" applyAlignment="1">
      <alignment wrapText="1"/>
    </xf>
    <xf numFmtId="0" fontId="2" fillId="0" borderId="9" xfId="0" applyFont="1" applyBorder="1"/>
    <xf numFmtId="0" fontId="2" fillId="3" borderId="7" xfId="0" applyFont="1" applyFill="1" applyBorder="1"/>
    <xf numFmtId="0" fontId="2" fillId="6" borderId="7" xfId="0" applyFont="1" applyFill="1" applyBorder="1"/>
    <xf numFmtId="0" fontId="2" fillId="8" borderId="7" xfId="0" applyFont="1" applyFill="1" applyBorder="1"/>
    <xf numFmtId="2" fontId="4" fillId="8" borderId="2" xfId="0" applyNumberFormat="1" applyFont="1" applyFill="1" applyBorder="1"/>
    <xf numFmtId="2" fontId="0" fillId="8" borderId="2" xfId="0" applyNumberFormat="1" applyFill="1" applyBorder="1"/>
    <xf numFmtId="2" fontId="0" fillId="8" borderId="3" xfId="0" applyNumberFormat="1" applyFill="1" applyBorder="1"/>
    <xf numFmtId="2" fontId="0" fillId="8" borderId="0" xfId="0" applyNumberFormat="1" applyFill="1" applyBorder="1"/>
    <xf numFmtId="2" fontId="4" fillId="8" borderId="0" xfId="0" applyNumberFormat="1" applyFont="1" applyFill="1" applyBorder="1"/>
    <xf numFmtId="2" fontId="0" fillId="8" borderId="11" xfId="0" applyNumberFormat="1" applyFill="1" applyBorder="1"/>
    <xf numFmtId="0" fontId="0" fillId="8" borderId="0" xfId="0" applyFill="1" applyBorder="1"/>
    <xf numFmtId="0" fontId="0" fillId="8" borderId="11" xfId="0" applyFill="1" applyBorder="1"/>
    <xf numFmtId="0" fontId="0" fillId="8" borderId="0" xfId="0" applyFill="1" applyBorder="1" applyAlignment="1"/>
    <xf numFmtId="0" fontId="4" fillId="8" borderId="0" xfId="0" applyFont="1" applyFill="1" applyBorder="1" applyAlignment="1"/>
    <xf numFmtId="0" fontId="0" fillId="8" borderId="11" xfId="0" applyFill="1" applyBorder="1" applyAlignment="1"/>
    <xf numFmtId="0" fontId="0" fillId="8" borderId="0" xfId="0" applyFill="1" applyBorder="1" applyAlignment="1">
      <alignment vertical="center"/>
    </xf>
    <xf numFmtId="164" fontId="9" fillId="8" borderId="0" xfId="0" applyNumberFormat="1" applyFont="1" applyFill="1" applyBorder="1" applyAlignment="1">
      <alignment horizontal="right" vertical="center" shrinkToFit="1"/>
    </xf>
    <xf numFmtId="164" fontId="0" fillId="8" borderId="0" xfId="0" applyNumberFormat="1" applyFill="1" applyBorder="1" applyAlignment="1">
      <alignment vertical="center"/>
    </xf>
    <xf numFmtId="0" fontId="0" fillId="8" borderId="11" xfId="0" applyFill="1" applyBorder="1" applyAlignment="1">
      <alignment vertical="center"/>
    </xf>
    <xf numFmtId="2" fontId="0" fillId="8" borderId="0" xfId="0" applyNumberFormat="1" applyFont="1" applyFill="1" applyBorder="1"/>
    <xf numFmtId="0" fontId="2" fillId="8" borderId="8" xfId="0" applyFont="1" applyFill="1" applyBorder="1"/>
    <xf numFmtId="0" fontId="0" fillId="8" borderId="5" xfId="0" applyFill="1" applyBorder="1"/>
    <xf numFmtId="0" fontId="0" fillId="8" borderId="5" xfId="0" applyFont="1" applyFill="1" applyBorder="1"/>
    <xf numFmtId="0" fontId="0" fillId="8" borderId="6" xfId="0" applyFill="1" applyBorder="1"/>
    <xf numFmtId="0" fontId="0" fillId="0" borderId="12" xfId="0" applyBorder="1"/>
    <xf numFmtId="0" fontId="2" fillId="6" borderId="9" xfId="0" applyFont="1" applyFill="1" applyBorder="1" applyAlignment="1"/>
    <xf numFmtId="0" fontId="2" fillId="6" borderId="8" xfId="0" applyFont="1" applyFill="1" applyBorder="1" applyAlignment="1"/>
    <xf numFmtId="0" fontId="4" fillId="3" borderId="0" xfId="0" applyFont="1" applyFill="1"/>
    <xf numFmtId="0" fontId="5" fillId="3" borderId="0" xfId="0" applyFont="1" applyFill="1"/>
    <xf numFmtId="2" fontId="4" fillId="3" borderId="0" xfId="0" applyNumberFormat="1" applyFont="1" applyFill="1"/>
    <xf numFmtId="2" fontId="8" fillId="3" borderId="0" xfId="0" applyNumberFormat="1" applyFont="1" applyFill="1"/>
    <xf numFmtId="0" fontId="2" fillId="3" borderId="0" xfId="0" applyFont="1" applyFill="1"/>
    <xf numFmtId="0" fontId="8" fillId="3" borderId="0" xfId="0" applyFont="1" applyFill="1"/>
    <xf numFmtId="0" fontId="0" fillId="6" borderId="0" xfId="0" applyFill="1"/>
    <xf numFmtId="0" fontId="0" fillId="12" borderId="0" xfId="0" applyFill="1"/>
    <xf numFmtId="0" fontId="0" fillId="9" borderId="0" xfId="0" applyFill="1"/>
    <xf numFmtId="0" fontId="0" fillId="10" borderId="0" xfId="0" applyFill="1"/>
    <xf numFmtId="0" fontId="0" fillId="8" borderId="0" xfId="0" applyFill="1"/>
    <xf numFmtId="0" fontId="2" fillId="3" borderId="10" xfId="0" applyFont="1" applyFill="1" applyBorder="1"/>
    <xf numFmtId="0" fontId="0" fillId="8" borderId="5" xfId="0" applyFill="1" applyBorder="1" applyAlignment="1"/>
    <xf numFmtId="0" fontId="2" fillId="5" borderId="0" xfId="0" applyFont="1" applyFill="1"/>
    <xf numFmtId="0" fontId="2" fillId="12" borderId="0" xfId="0" applyFont="1" applyFill="1"/>
    <xf numFmtId="0" fontId="2" fillId="10" borderId="0" xfId="0" applyFont="1" applyFill="1"/>
    <xf numFmtId="0" fontId="2" fillId="4" borderId="0" xfId="0" applyFont="1" applyFill="1"/>
    <xf numFmtId="0" fontId="2" fillId="4" borderId="9" xfId="0" applyFont="1" applyFill="1" applyBorder="1" applyAlignment="1"/>
    <xf numFmtId="0" fontId="2" fillId="4" borderId="8" xfId="0" applyFont="1" applyFill="1" applyBorder="1" applyAlignment="1"/>
    <xf numFmtId="0" fontId="2" fillId="16" borderId="0" xfId="0" applyFont="1" applyFill="1"/>
    <xf numFmtId="2" fontId="0" fillId="5" borderId="0" xfId="0" applyNumberFormat="1" applyFill="1"/>
    <xf numFmtId="0" fontId="4" fillId="8" borderId="0" xfId="0" applyFont="1" applyFill="1"/>
    <xf numFmtId="165" fontId="8" fillId="3" borderId="0" xfId="0" applyNumberFormat="1" applyFont="1" applyFill="1"/>
    <xf numFmtId="165" fontId="8" fillId="3" borderId="0" xfId="0" applyNumberFormat="1" applyFont="1" applyFill="1" applyProtection="1"/>
    <xf numFmtId="0" fontId="2" fillId="3" borderId="8" xfId="0" applyFont="1" applyFill="1" applyBorder="1"/>
    <xf numFmtId="0" fontId="2" fillId="3" borderId="7" xfId="0" applyFont="1" applyFill="1" applyBorder="1" applyAlignment="1">
      <alignment vertical="top"/>
    </xf>
    <xf numFmtId="0" fontId="2" fillId="3" borderId="9" xfId="0" applyFont="1" applyFill="1" applyBorder="1" applyAlignment="1">
      <alignment vertical="top"/>
    </xf>
    <xf numFmtId="2" fontId="4" fillId="3" borderId="0" xfId="0" applyNumberFormat="1" applyFont="1" applyFill="1" applyBorder="1"/>
    <xf numFmtId="0" fontId="6" fillId="3" borderId="9" xfId="0" applyFont="1" applyFill="1" applyBorder="1" applyAlignment="1">
      <alignment vertical="top"/>
    </xf>
    <xf numFmtId="0" fontId="2" fillId="3" borderId="2" xfId="0" applyFont="1" applyFill="1" applyBorder="1"/>
    <xf numFmtId="2" fontId="15" fillId="8" borderId="2" xfId="0" applyNumberFormat="1" applyFont="1" applyFill="1" applyBorder="1"/>
    <xf numFmtId="2" fontId="15" fillId="8" borderId="0" xfId="0" applyNumberFormat="1" applyFont="1" applyFill="1" applyBorder="1"/>
    <xf numFmtId="0" fontId="15" fillId="8" borderId="0" xfId="0" applyFont="1" applyFill="1" applyBorder="1"/>
    <xf numFmtId="0" fontId="15" fillId="8" borderId="0" xfId="0" applyFont="1" applyFill="1" applyBorder="1" applyAlignment="1"/>
    <xf numFmtId="164" fontId="15" fillId="8" borderId="0" xfId="0" applyNumberFormat="1" applyFont="1" applyFill="1" applyBorder="1" applyAlignment="1">
      <alignment vertical="center"/>
    </xf>
    <xf numFmtId="2" fontId="15" fillId="8" borderId="11" xfId="0" applyNumberFormat="1" applyFont="1" applyFill="1" applyBorder="1"/>
    <xf numFmtId="0" fontId="15" fillId="8" borderId="5" xfId="0" applyFont="1" applyFill="1" applyBorder="1"/>
    <xf numFmtId="2" fontId="4" fillId="8" borderId="0" xfId="0" applyNumberFormat="1" applyFont="1" applyFill="1"/>
    <xf numFmtId="2" fontId="0" fillId="8" borderId="0" xfId="0" applyNumberFormat="1" applyFill="1"/>
    <xf numFmtId="2" fontId="15" fillId="8" borderId="0" xfId="0" applyNumberFormat="1" applyFont="1" applyFill="1"/>
    <xf numFmtId="0" fontId="4" fillId="8" borderId="5" xfId="0" applyFont="1" applyFill="1" applyBorder="1"/>
    <xf numFmtId="0" fontId="15" fillId="8" borderId="6" xfId="0" applyFont="1" applyFill="1" applyBorder="1"/>
    <xf numFmtId="0" fontId="2" fillId="8" borderId="7" xfId="0" applyFont="1" applyFill="1" applyBorder="1" applyAlignment="1">
      <alignment wrapText="1"/>
    </xf>
    <xf numFmtId="0" fontId="0" fillId="8" borderId="2" xfId="0" applyFill="1" applyBorder="1" applyAlignment="1">
      <alignment vertical="top"/>
    </xf>
    <xf numFmtId="0" fontId="15" fillId="8" borderId="2" xfId="0" applyFont="1" applyFill="1" applyBorder="1" applyAlignment="1">
      <alignment vertical="top"/>
    </xf>
    <xf numFmtId="0" fontId="4" fillId="8" borderId="2" xfId="0" applyFont="1" applyFill="1" applyBorder="1" applyAlignment="1">
      <alignment vertical="top"/>
    </xf>
    <xf numFmtId="0" fontId="0" fillId="8" borderId="3" xfId="0" applyFill="1" applyBorder="1" applyAlignment="1">
      <alignment vertical="top"/>
    </xf>
    <xf numFmtId="0" fontId="0" fillId="8" borderId="0" xfId="0" applyNumberFormat="1" applyFont="1" applyFill="1" applyBorder="1" applyProtection="1"/>
    <xf numFmtId="0" fontId="15" fillId="8" borderId="0" xfId="0" applyNumberFormat="1" applyFont="1" applyFill="1" applyBorder="1" applyProtection="1"/>
    <xf numFmtId="0" fontId="4" fillId="8" borderId="0" xfId="0" applyNumberFormat="1" applyFont="1" applyFill="1" applyBorder="1" applyProtection="1"/>
    <xf numFmtId="0" fontId="0" fillId="8" borderId="11" xfId="0" applyNumberFormat="1" applyFont="1" applyFill="1" applyBorder="1" applyProtection="1"/>
    <xf numFmtId="0" fontId="4" fillId="8" borderId="0" xfId="0" applyFont="1" applyFill="1" applyBorder="1"/>
    <xf numFmtId="0" fontId="6" fillId="8" borderId="9" xfId="0" applyFont="1" applyFill="1" applyBorder="1" applyAlignment="1">
      <alignment wrapText="1"/>
    </xf>
    <xf numFmtId="0" fontId="7" fillId="8" borderId="0" xfId="0" applyFont="1" applyFill="1"/>
    <xf numFmtId="2" fontId="8" fillId="8" borderId="0" xfId="0" applyNumberFormat="1" applyFont="1" applyFill="1" applyBorder="1"/>
    <xf numFmtId="0" fontId="2" fillId="8" borderId="2" xfId="0" applyFont="1" applyFill="1" applyBorder="1"/>
    <xf numFmtId="0" fontId="2" fillId="8" borderId="11" xfId="0" applyNumberFormat="1" applyFont="1" applyFill="1" applyBorder="1" applyAlignment="1" applyProtection="1">
      <alignment horizontal="left" wrapText="1"/>
    </xf>
    <xf numFmtId="2" fontId="0" fillId="8" borderId="0" xfId="0" applyNumberFormat="1" applyFont="1" applyFill="1" applyBorder="1" applyProtection="1"/>
    <xf numFmtId="2" fontId="15" fillId="8" borderId="0" xfId="0" applyNumberFormat="1" applyFont="1" applyFill="1" applyBorder="1" applyProtection="1"/>
    <xf numFmtId="2" fontId="4" fillId="8" borderId="0" xfId="0" applyNumberFormat="1" applyFont="1" applyFill="1" applyBorder="1" applyProtection="1"/>
    <xf numFmtId="2" fontId="0" fillId="8" borderId="11" xfId="0" applyNumberFormat="1" applyFont="1" applyFill="1" applyBorder="1" applyProtection="1"/>
    <xf numFmtId="2" fontId="4" fillId="8" borderId="11" xfId="0" applyNumberFormat="1" applyFont="1" applyFill="1" applyBorder="1" applyProtection="1"/>
    <xf numFmtId="0" fontId="0" fillId="8" borderId="11" xfId="0" applyNumberFormat="1" applyFont="1" applyFill="1" applyBorder="1" applyAlignment="1" applyProtection="1">
      <alignment horizontal="left" wrapText="1"/>
    </xf>
    <xf numFmtId="2" fontId="8" fillId="8" borderId="0" xfId="0" applyNumberFormat="1" applyFont="1" applyFill="1" applyBorder="1" applyProtection="1"/>
    <xf numFmtId="2" fontId="15" fillId="8" borderId="11" xfId="0" applyNumberFormat="1" applyFont="1" applyFill="1" applyBorder="1" applyProtection="1"/>
    <xf numFmtId="0" fontId="2" fillId="8" borderId="6" xfId="0" applyFont="1" applyFill="1" applyBorder="1"/>
    <xf numFmtId="2" fontId="15" fillId="8" borderId="3" xfId="0" applyNumberFormat="1" applyFont="1" applyFill="1" applyBorder="1"/>
    <xf numFmtId="0" fontId="15" fillId="8" borderId="11" xfId="0" applyFont="1" applyFill="1" applyBorder="1"/>
    <xf numFmtId="0" fontId="15" fillId="8" borderId="2" xfId="0" applyFont="1" applyFill="1" applyBorder="1"/>
    <xf numFmtId="0" fontId="0" fillId="8" borderId="2" xfId="0" applyFill="1" applyBorder="1"/>
    <xf numFmtId="0" fontId="4" fillId="8" borderId="2" xfId="0" applyFont="1" applyFill="1" applyBorder="1"/>
    <xf numFmtId="0" fontId="0" fillId="8" borderId="3" xfId="0" applyFill="1" applyBorder="1"/>
    <xf numFmtId="0" fontId="4" fillId="8" borderId="11" xfId="0" applyFont="1" applyFill="1" applyBorder="1"/>
    <xf numFmtId="4" fontId="0" fillId="8" borderId="0" xfId="0" applyNumberFormat="1" applyFill="1" applyBorder="1"/>
    <xf numFmtId="2" fontId="0" fillId="8" borderId="5" xfId="0" applyNumberFormat="1" applyFill="1" applyBorder="1"/>
    <xf numFmtId="2" fontId="15" fillId="8" borderId="5" xfId="0" applyNumberFormat="1" applyFont="1" applyFill="1" applyBorder="1"/>
    <xf numFmtId="2" fontId="4" fillId="8" borderId="6" xfId="0" applyNumberFormat="1" applyFont="1" applyFill="1" applyBorder="1"/>
    <xf numFmtId="0" fontId="15" fillId="8" borderId="3" xfId="0" applyFont="1" applyFill="1" applyBorder="1"/>
    <xf numFmtId="0" fontId="4" fillId="8" borderId="3" xfId="0" applyFont="1" applyFill="1" applyBorder="1"/>
    <xf numFmtId="0" fontId="1" fillId="8" borderId="0" xfId="0" applyFont="1" applyFill="1" applyBorder="1" applyAlignment="1"/>
    <xf numFmtId="0" fontId="8" fillId="8" borderId="0" xfId="0" applyFont="1" applyFill="1" applyBorder="1" applyAlignment="1"/>
    <xf numFmtId="0" fontId="15" fillId="8" borderId="5" xfId="0" applyFont="1" applyFill="1" applyBorder="1" applyAlignment="1"/>
    <xf numFmtId="0" fontId="0" fillId="8" borderId="0" xfId="0" applyFont="1" applyFill="1" applyBorder="1" applyAlignment="1"/>
    <xf numFmtId="0" fontId="4" fillId="8" borderId="5" xfId="0" applyFont="1" applyFill="1" applyBorder="1" applyAlignment="1"/>
    <xf numFmtId="0" fontId="0" fillId="8" borderId="6" xfId="0" applyFill="1" applyBorder="1" applyAlignment="1"/>
    <xf numFmtId="0" fontId="15" fillId="8" borderId="0" xfId="0" applyFont="1" applyFill="1"/>
    <xf numFmtId="2" fontId="2" fillId="3" borderId="0" xfId="0" applyNumberFormat="1" applyFont="1" applyFill="1"/>
    <xf numFmtId="2" fontId="0" fillId="8" borderId="0" xfId="0" applyNumberFormat="1" applyFont="1" applyFill="1"/>
    <xf numFmtId="0" fontId="1" fillId="8" borderId="0" xfId="0" applyFont="1" applyFill="1" applyBorder="1"/>
    <xf numFmtId="0" fontId="1" fillId="8" borderId="0" xfId="0" applyFont="1" applyFill="1" applyBorder="1" applyAlignment="1">
      <alignment vertical="center"/>
    </xf>
    <xf numFmtId="0" fontId="1" fillId="8" borderId="5" xfId="0" applyFont="1" applyFill="1" applyBorder="1"/>
    <xf numFmtId="0" fontId="8" fillId="8" borderId="0" xfId="0" applyFont="1" applyFill="1" applyBorder="1"/>
    <xf numFmtId="0" fontId="0" fillId="3" borderId="0" xfId="0" applyFill="1" applyBorder="1"/>
    <xf numFmtId="0" fontId="4" fillId="3" borderId="0" xfId="0" applyFont="1" applyFill="1" applyBorder="1"/>
    <xf numFmtId="2" fontId="0" fillId="3" borderId="0" xfId="0" applyNumberFormat="1" applyFill="1" applyBorder="1"/>
    <xf numFmtId="2" fontId="8" fillId="3" borderId="0" xfId="0" applyNumberFormat="1" applyFont="1" applyFill="1" applyBorder="1"/>
    <xf numFmtId="2" fontId="17" fillId="3" borderId="0" xfId="0" applyNumberFormat="1" applyFont="1" applyFill="1" applyBorder="1"/>
    <xf numFmtId="166" fontId="0" fillId="3" borderId="0" xfId="0" applyNumberFormat="1" applyFill="1" applyBorder="1"/>
    <xf numFmtId="166" fontId="15" fillId="3" borderId="0" xfId="0" applyNumberFormat="1" applyFont="1" applyFill="1" applyBorder="1"/>
    <xf numFmtId="166" fontId="4" fillId="3" borderId="0" xfId="0" applyNumberFormat="1" applyFont="1" applyFill="1" applyBorder="1"/>
    <xf numFmtId="166" fontId="0" fillId="3" borderId="0" xfId="0" applyNumberFormat="1" applyFont="1" applyFill="1" applyBorder="1"/>
    <xf numFmtId="166" fontId="17" fillId="3" borderId="0" xfId="0" applyNumberFormat="1" applyFont="1" applyFill="1" applyBorder="1"/>
    <xf numFmtId="0" fontId="0" fillId="3" borderId="9" xfId="0" applyFill="1" applyBorder="1"/>
    <xf numFmtId="0" fontId="2" fillId="3" borderId="0" xfId="0" applyFont="1" applyFill="1" applyBorder="1"/>
    <xf numFmtId="0" fontId="2" fillId="8" borderId="0" xfId="0" applyFont="1" applyFill="1" applyBorder="1"/>
    <xf numFmtId="0" fontId="4" fillId="8" borderId="6" xfId="0" applyFont="1" applyFill="1" applyBorder="1"/>
    <xf numFmtId="0" fontId="4" fillId="3" borderId="9" xfId="0" applyFont="1" applyFill="1" applyBorder="1"/>
    <xf numFmtId="2" fontId="0" fillId="20" borderId="14" xfId="0" applyNumberFormat="1" applyFill="1" applyBorder="1" applyAlignment="1">
      <alignment horizontal="center"/>
    </xf>
    <xf numFmtId="0" fontId="19" fillId="0" borderId="0" xfId="0" applyFont="1"/>
    <xf numFmtId="0" fontId="4" fillId="0" borderId="0" xfId="0" applyFont="1"/>
    <xf numFmtId="2" fontId="17" fillId="0" borderId="0" xfId="0" applyNumberFormat="1" applyFont="1"/>
    <xf numFmtId="2" fontId="1" fillId="0" borderId="0" xfId="0" applyNumberFormat="1" applyFont="1"/>
    <xf numFmtId="2" fontId="4" fillId="0" borderId="0" xfId="0" applyNumberFormat="1" applyFont="1"/>
    <xf numFmtId="0" fontId="8" fillId="3" borderId="0" xfId="0" applyFont="1" applyFill="1" applyBorder="1"/>
    <xf numFmtId="0" fontId="19" fillId="3" borderId="0" xfId="0" applyFont="1" applyFill="1" applyBorder="1"/>
    <xf numFmtId="0" fontId="2" fillId="4" borderId="7" xfId="0" applyFont="1" applyFill="1" applyBorder="1"/>
    <xf numFmtId="0" fontId="2" fillId="21" borderId="7" xfId="0" applyFont="1" applyFill="1" applyBorder="1"/>
    <xf numFmtId="0" fontId="0" fillId="21" borderId="0" xfId="0" applyFill="1"/>
    <xf numFmtId="0" fontId="2" fillId="18" borderId="0" xfId="0" applyFont="1" applyFill="1"/>
    <xf numFmtId="0" fontId="0" fillId="18" borderId="0" xfId="0" applyFill="1"/>
    <xf numFmtId="0" fontId="7" fillId="18" borderId="0" xfId="0" applyFont="1" applyFill="1"/>
    <xf numFmtId="0" fontId="2" fillId="7" borderId="0" xfId="0" applyFont="1" applyFill="1"/>
    <xf numFmtId="0" fontId="0" fillId="23" borderId="0" xfId="0" applyFill="1"/>
    <xf numFmtId="0" fontId="2" fillId="6" borderId="0" xfId="0" applyFont="1" applyFill="1"/>
    <xf numFmtId="0" fontId="2" fillId="6" borderId="8" xfId="0" applyFont="1" applyFill="1" applyBorder="1"/>
    <xf numFmtId="0" fontId="2" fillId="10" borderId="11" xfId="0" applyFont="1" applyFill="1" applyBorder="1"/>
    <xf numFmtId="0" fontId="2" fillId="10" borderId="9" xfId="0" applyFont="1" applyFill="1" applyBorder="1"/>
    <xf numFmtId="0" fontId="2" fillId="10" borderId="11" xfId="0" applyNumberFormat="1" applyFont="1" applyFill="1" applyBorder="1" applyAlignment="1" applyProtection="1">
      <alignment horizontal="left" wrapText="1"/>
    </xf>
    <xf numFmtId="2" fontId="8" fillId="3" borderId="11" xfId="0" applyNumberFormat="1" applyFont="1" applyFill="1" applyBorder="1"/>
    <xf numFmtId="2" fontId="18" fillId="3" borderId="0" xfId="0" applyNumberFormat="1" applyFont="1" applyFill="1"/>
    <xf numFmtId="0" fontId="2" fillId="8" borderId="0" xfId="0" applyFont="1" applyFill="1"/>
    <xf numFmtId="0" fontId="2" fillId="6" borderId="0" xfId="0" applyFont="1" applyFill="1" applyBorder="1"/>
    <xf numFmtId="0" fontId="2" fillId="12" borderId="9" xfId="0" applyFont="1" applyFill="1" applyBorder="1" applyAlignment="1"/>
    <xf numFmtId="0" fontId="2" fillId="12" borderId="0" xfId="0" applyFont="1" applyFill="1" applyBorder="1"/>
    <xf numFmtId="0" fontId="2" fillId="12" borderId="11" xfId="0" applyFont="1" applyFill="1" applyBorder="1"/>
    <xf numFmtId="0" fontId="2" fillId="23" borderId="1" xfId="0" applyFont="1" applyFill="1" applyBorder="1"/>
    <xf numFmtId="0" fontId="2" fillId="23" borderId="10" xfId="0" applyFont="1" applyFill="1" applyBorder="1"/>
    <xf numFmtId="0" fontId="2" fillId="23" borderId="10" xfId="0" applyFont="1" applyFill="1" applyBorder="1" applyAlignment="1"/>
    <xf numFmtId="0" fontId="4" fillId="23" borderId="4" xfId="0" applyFont="1" applyFill="1" applyBorder="1"/>
    <xf numFmtId="0" fontId="2" fillId="23" borderId="0" xfId="0" applyFont="1" applyFill="1"/>
    <xf numFmtId="0" fontId="2" fillId="21" borderId="9" xfId="0" applyFont="1" applyFill="1" applyBorder="1"/>
    <xf numFmtId="0" fontId="2" fillId="21" borderId="8" xfId="0" applyFont="1" applyFill="1" applyBorder="1"/>
    <xf numFmtId="0" fontId="2" fillId="6" borderId="10" xfId="0" applyFont="1" applyFill="1" applyBorder="1"/>
    <xf numFmtId="0" fontId="2" fillId="4" borderId="9" xfId="0" applyFont="1" applyFill="1" applyBorder="1"/>
    <xf numFmtId="0" fontId="2" fillId="4" borderId="8" xfId="0" applyFont="1" applyFill="1" applyBorder="1"/>
    <xf numFmtId="0" fontId="4" fillId="6" borderId="9" xfId="0" applyFont="1" applyFill="1" applyBorder="1" applyAlignment="1"/>
    <xf numFmtId="0" fontId="2" fillId="4" borderId="9" xfId="0" applyFont="1" applyFill="1" applyBorder="1" applyAlignment="1">
      <alignment wrapText="1"/>
    </xf>
    <xf numFmtId="0" fontId="8" fillId="2" borderId="0" xfId="0" applyFont="1" applyFill="1"/>
    <xf numFmtId="0" fontId="14" fillId="2" borderId="9" xfId="0" applyFont="1" applyFill="1" applyBorder="1"/>
    <xf numFmtId="0" fontId="14" fillId="2" borderId="0" xfId="0" applyFont="1" applyFill="1"/>
    <xf numFmtId="0" fontId="14" fillId="2" borderId="0" xfId="0" applyFont="1" applyFill="1" applyBorder="1"/>
    <xf numFmtId="0" fontId="20" fillId="2" borderId="0" xfId="0" applyFont="1" applyFill="1"/>
    <xf numFmtId="0" fontId="20" fillId="2" borderId="0" xfId="0" applyFont="1" applyFill="1" applyAlignment="1"/>
    <xf numFmtId="0" fontId="2" fillId="3" borderId="5" xfId="0" applyFont="1" applyFill="1" applyBorder="1"/>
    <xf numFmtId="0" fontId="2" fillId="6" borderId="2" xfId="0" applyFont="1" applyFill="1" applyBorder="1"/>
    <xf numFmtId="0" fontId="4" fillId="6" borderId="9" xfId="0" applyFont="1" applyFill="1" applyBorder="1"/>
    <xf numFmtId="0" fontId="2" fillId="6" borderId="9" xfId="0" applyFont="1" applyFill="1" applyBorder="1" applyAlignment="1">
      <alignment vertical="top"/>
    </xf>
    <xf numFmtId="0" fontId="2" fillId="6" borderId="5" xfId="0" applyFont="1" applyFill="1" applyBorder="1"/>
    <xf numFmtId="0" fontId="2" fillId="3" borderId="1" xfId="0" applyFont="1" applyFill="1" applyBorder="1" applyAlignment="1">
      <alignment vertical="top"/>
    </xf>
    <xf numFmtId="0" fontId="2" fillId="3" borderId="10" xfId="0" applyFont="1" applyFill="1" applyBorder="1" applyAlignment="1">
      <alignment vertical="top"/>
    </xf>
    <xf numFmtId="0" fontId="6" fillId="3" borderId="10" xfId="0" applyFont="1" applyFill="1" applyBorder="1" applyAlignment="1">
      <alignment vertical="top"/>
    </xf>
    <xf numFmtId="0" fontId="8" fillId="3" borderId="1" xfId="0" applyFont="1" applyFill="1" applyBorder="1"/>
    <xf numFmtId="0" fontId="8" fillId="3" borderId="2" xfId="0" applyFont="1" applyFill="1" applyBorder="1"/>
    <xf numFmtId="0" fontId="8" fillId="3" borderId="3" xfId="0" applyFont="1" applyFill="1" applyBorder="1"/>
    <xf numFmtId="0" fontId="8" fillId="3" borderId="10" xfId="0" applyFont="1" applyFill="1" applyBorder="1"/>
    <xf numFmtId="0" fontId="8" fillId="3" borderId="11" xfId="0" applyFont="1" applyFill="1" applyBorder="1"/>
    <xf numFmtId="2" fontId="8" fillId="3" borderId="10" xfId="0" applyNumberFormat="1" applyFont="1" applyFill="1" applyBorder="1"/>
    <xf numFmtId="0" fontId="2" fillId="6" borderId="4" xfId="0" applyFont="1" applyFill="1" applyBorder="1"/>
    <xf numFmtId="0" fontId="14" fillId="3" borderId="0" xfId="0" applyFont="1" applyFill="1"/>
    <xf numFmtId="165" fontId="8" fillId="3" borderId="0" xfId="0" applyNumberFormat="1" applyFont="1" applyFill="1" applyAlignment="1">
      <alignment vertical="top"/>
    </xf>
    <xf numFmtId="0" fontId="21" fillId="3" borderId="0" xfId="0" applyFont="1" applyFill="1"/>
    <xf numFmtId="165" fontId="8" fillId="3" borderId="0" xfId="0" applyNumberFormat="1" applyFont="1" applyFill="1" applyAlignment="1"/>
    <xf numFmtId="165" fontId="8" fillId="3" borderId="0" xfId="0" applyNumberFormat="1" applyFont="1" applyFill="1" applyAlignment="1">
      <alignment vertical="center"/>
    </xf>
    <xf numFmtId="165" fontId="9" fillId="3" borderId="0" xfId="0" applyNumberFormat="1" applyFont="1" applyFill="1" applyAlignment="1">
      <alignment horizontal="right" vertical="center" shrinkToFit="1"/>
    </xf>
    <xf numFmtId="165" fontId="8" fillId="0" borderId="0" xfId="0" applyNumberFormat="1" applyFont="1"/>
    <xf numFmtId="0" fontId="20" fillId="2" borderId="0" xfId="0" applyFont="1" applyFill="1" applyAlignment="1">
      <alignment horizontal="centerContinuous" vertical="top"/>
    </xf>
    <xf numFmtId="0" fontId="22" fillId="0" borderId="0" xfId="0" applyFont="1" applyAlignment="1"/>
    <xf numFmtId="0" fontId="23" fillId="4" borderId="7" xfId="0" applyFont="1" applyFill="1" applyBorder="1" applyAlignment="1">
      <alignment horizontal="centerContinuous" vertical="top"/>
    </xf>
    <xf numFmtId="0" fontId="23" fillId="4" borderId="8" xfId="0" applyFont="1" applyFill="1" applyBorder="1" applyAlignment="1">
      <alignment horizontal="centerContinuous" vertical="top"/>
    </xf>
    <xf numFmtId="0" fontId="23" fillId="18" borderId="7" xfId="0" applyFont="1" applyFill="1" applyBorder="1" applyAlignment="1">
      <alignment horizontal="centerContinuous" vertical="top"/>
    </xf>
    <xf numFmtId="0" fontId="23" fillId="18" borderId="9" xfId="0" applyFont="1" applyFill="1" applyBorder="1" applyAlignment="1">
      <alignment horizontal="centerContinuous" vertical="top"/>
    </xf>
    <xf numFmtId="0" fontId="24" fillId="18" borderId="9" xfId="0" applyFont="1" applyFill="1" applyBorder="1" applyAlignment="1">
      <alignment horizontal="centerContinuous" vertical="top"/>
    </xf>
    <xf numFmtId="0" fontId="23" fillId="15" borderId="2" xfId="0" applyFont="1" applyFill="1" applyBorder="1" applyAlignment="1">
      <alignment horizontal="centerContinuous" vertical="top"/>
    </xf>
    <xf numFmtId="0" fontId="23" fillId="15" borderId="11" xfId="0" applyNumberFormat="1" applyFont="1" applyFill="1" applyBorder="1" applyAlignment="1" applyProtection="1">
      <alignment horizontal="centerContinuous" vertical="top"/>
    </xf>
    <xf numFmtId="0" fontId="22" fillId="15" borderId="11" xfId="0" applyNumberFormat="1" applyFont="1" applyFill="1" applyBorder="1" applyAlignment="1" applyProtection="1">
      <alignment horizontal="centerContinuous" vertical="top"/>
    </xf>
    <xf numFmtId="0" fontId="23" fillId="15" borderId="6" xfId="0" applyFont="1" applyFill="1" applyBorder="1" applyAlignment="1">
      <alignment horizontal="centerContinuous" vertical="top"/>
    </xf>
    <xf numFmtId="0" fontId="23" fillId="9" borderId="11" xfId="0" applyFont="1" applyFill="1" applyBorder="1" applyAlignment="1">
      <alignment horizontal="centerContinuous" vertical="top"/>
    </xf>
    <xf numFmtId="0" fontId="23" fillId="9" borderId="11" xfId="0" applyNumberFormat="1" applyFont="1" applyFill="1" applyBorder="1" applyAlignment="1" applyProtection="1">
      <alignment horizontal="centerContinuous" vertical="top"/>
    </xf>
    <xf numFmtId="0" fontId="23" fillId="9" borderId="9" xfId="0" applyFont="1" applyFill="1" applyBorder="1" applyAlignment="1">
      <alignment horizontal="centerContinuous" vertical="top"/>
    </xf>
    <xf numFmtId="0" fontId="23" fillId="9" borderId="0" xfId="0" applyFont="1" applyFill="1" applyAlignment="1">
      <alignment horizontal="centerContinuous" vertical="top"/>
    </xf>
    <xf numFmtId="0" fontId="23" fillId="6" borderId="7" xfId="0" applyFont="1" applyFill="1" applyBorder="1" applyAlignment="1">
      <alignment horizontal="centerContinuous" vertical="top"/>
    </xf>
    <xf numFmtId="0" fontId="23" fillId="6" borderId="9" xfId="0" applyFont="1" applyFill="1" applyBorder="1" applyAlignment="1">
      <alignment horizontal="centerContinuous" vertical="top"/>
    </xf>
    <xf numFmtId="0" fontId="23" fillId="6" borderId="8" xfId="0" applyFont="1" applyFill="1" applyBorder="1" applyAlignment="1">
      <alignment horizontal="centerContinuous" vertical="top"/>
    </xf>
    <xf numFmtId="0" fontId="23" fillId="12" borderId="9" xfId="0" applyFont="1" applyFill="1" applyBorder="1" applyAlignment="1">
      <alignment horizontal="centerContinuous" vertical="top"/>
    </xf>
    <xf numFmtId="0" fontId="23" fillId="12" borderId="0" xfId="0" applyFont="1" applyFill="1" applyBorder="1" applyAlignment="1">
      <alignment horizontal="centerContinuous" vertical="top"/>
    </xf>
    <xf numFmtId="0" fontId="23" fillId="12" borderId="11" xfId="0" applyFont="1" applyFill="1" applyBorder="1" applyAlignment="1">
      <alignment horizontal="centerContinuous" vertical="top"/>
    </xf>
    <xf numFmtId="0" fontId="23" fillId="21" borderId="7" xfId="0" applyFont="1" applyFill="1" applyBorder="1" applyAlignment="1">
      <alignment horizontal="centerContinuous" vertical="top"/>
    </xf>
    <xf numFmtId="0" fontId="23" fillId="21" borderId="9" xfId="0" applyFont="1" applyFill="1" applyBorder="1" applyAlignment="1">
      <alignment horizontal="centerContinuous" vertical="top"/>
    </xf>
    <xf numFmtId="0" fontId="23" fillId="21" borderId="8" xfId="0" applyFont="1" applyFill="1" applyBorder="1" applyAlignment="1">
      <alignment horizontal="centerContinuous" vertical="top"/>
    </xf>
    <xf numFmtId="0" fontId="23" fillId="13" borderId="8" xfId="0" applyFont="1" applyFill="1" applyBorder="1" applyAlignment="1">
      <alignment horizontal="centerContinuous" vertical="top"/>
    </xf>
    <xf numFmtId="0" fontId="23" fillId="13" borderId="9" xfId="0" applyFont="1" applyFill="1" applyBorder="1" applyAlignment="1">
      <alignment horizontal="centerContinuous" vertical="top"/>
    </xf>
    <xf numFmtId="0" fontId="25" fillId="13" borderId="9" xfId="0" applyFont="1" applyFill="1" applyBorder="1" applyAlignment="1">
      <alignment horizontal="centerContinuous" vertical="top"/>
    </xf>
    <xf numFmtId="0" fontId="23" fillId="17" borderId="1" xfId="0" applyFont="1" applyFill="1" applyBorder="1" applyAlignment="1">
      <alignment horizontal="centerContinuous" vertical="top"/>
    </xf>
    <xf numFmtId="0" fontId="23" fillId="17" borderId="10" xfId="0" applyFont="1" applyFill="1" applyBorder="1" applyAlignment="1">
      <alignment horizontal="centerContinuous" vertical="top"/>
    </xf>
    <xf numFmtId="0" fontId="25" fillId="17" borderId="4" xfId="0" applyFont="1" applyFill="1" applyBorder="1" applyAlignment="1">
      <alignment horizontal="centerContinuous" vertical="top"/>
    </xf>
    <xf numFmtId="0" fontId="23" fillId="10" borderId="9" xfId="0" applyFont="1" applyFill="1" applyBorder="1" applyAlignment="1">
      <alignment horizontal="centerContinuous" vertical="top"/>
    </xf>
    <xf numFmtId="0" fontId="23" fillId="10" borderId="8" xfId="0" applyFont="1" applyFill="1" applyBorder="1" applyAlignment="1">
      <alignment horizontal="centerContinuous" vertical="top"/>
    </xf>
    <xf numFmtId="0" fontId="26" fillId="11" borderId="9" xfId="0" applyFont="1" applyFill="1" applyBorder="1" applyAlignment="1">
      <alignment horizontal="centerContinuous" vertical="top"/>
    </xf>
    <xf numFmtId="0" fontId="26" fillId="11" borderId="7" xfId="0" applyFont="1" applyFill="1" applyBorder="1" applyAlignment="1">
      <alignment horizontal="centerContinuous" vertical="top"/>
    </xf>
    <xf numFmtId="0" fontId="26" fillId="11" borderId="8" xfId="0" applyFont="1" applyFill="1" applyBorder="1" applyAlignment="1">
      <alignment horizontal="centerContinuous" vertical="top"/>
    </xf>
    <xf numFmtId="0" fontId="23" fillId="19" borderId="7" xfId="0" applyFont="1" applyFill="1" applyBorder="1" applyAlignment="1">
      <alignment horizontal="centerContinuous" vertical="top"/>
    </xf>
    <xf numFmtId="0" fontId="23" fillId="19" borderId="9" xfId="0" applyFont="1" applyFill="1" applyBorder="1" applyAlignment="1">
      <alignment horizontal="centerContinuous" vertical="top"/>
    </xf>
    <xf numFmtId="0" fontId="23" fillId="19" borderId="8" xfId="0" applyFont="1" applyFill="1" applyBorder="1" applyAlignment="1">
      <alignment horizontal="centerContinuous" vertical="top"/>
    </xf>
    <xf numFmtId="0" fontId="27" fillId="2" borderId="9" xfId="0" applyFont="1" applyFill="1" applyBorder="1" applyAlignment="1">
      <alignment horizontal="centerContinuous" vertical="top"/>
    </xf>
    <xf numFmtId="0" fontId="27" fillId="2" borderId="0" xfId="0" applyFont="1" applyFill="1" applyBorder="1" applyAlignment="1">
      <alignment horizontal="centerContinuous" vertical="top"/>
    </xf>
    <xf numFmtId="0" fontId="22" fillId="0" borderId="0" xfId="0" applyFont="1"/>
    <xf numFmtId="2" fontId="2" fillId="4" borderId="0" xfId="0" applyNumberFormat="1" applyFont="1" applyFill="1"/>
    <xf numFmtId="2" fontId="2" fillId="14" borderId="0" xfId="0" applyNumberFormat="1" applyFont="1" applyFill="1"/>
    <xf numFmtId="2" fontId="2" fillId="22" borderId="0" xfId="0" applyNumberFormat="1" applyFont="1" applyFill="1"/>
    <xf numFmtId="2" fontId="2" fillId="0" borderId="0" xfId="0" applyNumberFormat="1" applyFont="1"/>
    <xf numFmtId="2" fontId="2" fillId="0" borderId="0" xfId="0" applyNumberFormat="1" applyFont="1" applyAlignment="1">
      <alignment horizontal="center"/>
    </xf>
    <xf numFmtId="2" fontId="2" fillId="5" borderId="0" xfId="0" applyNumberFormat="1" applyFont="1" applyFill="1" applyAlignment="1">
      <alignment horizontal="center"/>
    </xf>
    <xf numFmtId="2" fontId="0" fillId="9" borderId="0" xfId="0" applyNumberFormat="1" applyFill="1"/>
    <xf numFmtId="165" fontId="0" fillId="0" borderId="0" xfId="0" applyNumberFormat="1"/>
    <xf numFmtId="0" fontId="29" fillId="0" borderId="13" xfId="0" applyFont="1" applyFill="1" applyBorder="1" applyAlignment="1">
      <alignment horizontal="center"/>
    </xf>
    <xf numFmtId="0" fontId="30" fillId="0" borderId="0" xfId="0" applyFont="1" applyAlignment="1">
      <alignment vertical="top" wrapText="1"/>
    </xf>
    <xf numFmtId="2" fontId="30" fillId="0" borderId="0" xfId="0" applyNumberFormat="1" applyFont="1" applyAlignment="1">
      <alignment vertical="top" wrapText="1"/>
    </xf>
    <xf numFmtId="0" fontId="23" fillId="3" borderId="8" xfId="0" applyFont="1" applyFill="1" applyBorder="1" applyAlignment="1">
      <alignment horizontal="centerContinuous" vertical="top"/>
    </xf>
    <xf numFmtId="0" fontId="30" fillId="0" borderId="0" xfId="0" applyFont="1" applyFill="1" applyBorder="1" applyAlignment="1"/>
    <xf numFmtId="0" fontId="30" fillId="0" borderId="5" xfId="0" applyFont="1" applyFill="1" applyBorder="1" applyAlignment="1"/>
    <xf numFmtId="165" fontId="0" fillId="5" borderId="0" xfId="0" applyNumberFormat="1" applyFill="1"/>
    <xf numFmtId="165" fontId="0" fillId="9" borderId="0" xfId="0" applyNumberFormat="1" applyFill="1"/>
    <xf numFmtId="165" fontId="0" fillId="8" borderId="0" xfId="0" applyNumberFormat="1" applyFill="1"/>
    <xf numFmtId="165" fontId="2" fillId="8" borderId="0" xfId="0" applyNumberFormat="1" applyFont="1" applyFill="1"/>
    <xf numFmtId="165" fontId="2" fillId="0" borderId="0" xfId="0" applyNumberFormat="1" applyFont="1"/>
    <xf numFmtId="2" fontId="0" fillId="23" borderId="0" xfId="0" applyNumberFormat="1" applyFill="1"/>
    <xf numFmtId="165" fontId="0" fillId="23" borderId="0" xfId="0" applyNumberFormat="1" applyFill="1"/>
    <xf numFmtId="0" fontId="0" fillId="7" borderId="0" xfId="0" applyFill="1"/>
    <xf numFmtId="0" fontId="0" fillId="24" borderId="0" xfId="0" applyFill="1"/>
    <xf numFmtId="0" fontId="1" fillId="24" borderId="0" xfId="0" applyFont="1" applyFill="1"/>
    <xf numFmtId="0" fontId="1" fillId="23" borderId="0" xfId="0" applyFont="1" applyFill="1"/>
    <xf numFmtId="0" fontId="1" fillId="7" borderId="0" xfId="0" applyFont="1" applyFill="1"/>
    <xf numFmtId="0" fontId="1" fillId="18" borderId="0" xfId="0" applyFont="1" applyFill="1"/>
    <xf numFmtId="0" fontId="1" fillId="6" borderId="0" xfId="0" applyFont="1" applyFill="1"/>
    <xf numFmtId="0" fontId="1" fillId="0" borderId="0" xfId="0" applyFont="1"/>
    <xf numFmtId="2" fontId="14" fillId="3" borderId="0" xfId="0" applyNumberFormat="1" applyFont="1" applyFill="1"/>
    <xf numFmtId="0" fontId="8" fillId="0" borderId="0" xfId="0" applyFont="1"/>
    <xf numFmtId="2" fontId="14" fillId="0" borderId="0" xfId="0" applyNumberFormat="1" applyFont="1"/>
    <xf numFmtId="0" fontId="14" fillId="0" borderId="0" xfId="0" applyFont="1"/>
    <xf numFmtId="0" fontId="32" fillId="0" borderId="0" xfId="0" applyFont="1"/>
    <xf numFmtId="2" fontId="1" fillId="3" borderId="0" xfId="0" applyNumberFormat="1" applyFont="1" applyFill="1"/>
    <xf numFmtId="2" fontId="31" fillId="3" borderId="0" xfId="0" applyNumberFormat="1" applyFont="1" applyFill="1"/>
    <xf numFmtId="0" fontId="30" fillId="6" borderId="0" xfId="0" applyFont="1" applyFill="1" applyBorder="1" applyAlignment="1"/>
    <xf numFmtId="0" fontId="30" fillId="6" borderId="5" xfId="0" applyFont="1" applyFill="1" applyBorder="1" applyAlignment="1"/>
    <xf numFmtId="0" fontId="28" fillId="0" borderId="12" xfId="1" applyBorder="1"/>
    <xf numFmtId="0" fontId="0" fillId="0" borderId="12" xfId="0" applyBorder="1" applyAlignment="1">
      <alignment vertical="top"/>
    </xf>
    <xf numFmtId="0" fontId="0" fillId="3" borderId="12" xfId="0" applyFont="1" applyFill="1" applyBorder="1"/>
    <xf numFmtId="0" fontId="2" fillId="3" borderId="12" xfId="0" applyFont="1" applyFill="1" applyBorder="1"/>
    <xf numFmtId="0" fontId="2" fillId="3" borderId="12" xfId="0" applyFont="1" applyFill="1" applyBorder="1" applyAlignment="1">
      <alignment wrapText="1"/>
    </xf>
    <xf numFmtId="0" fontId="6" fillId="3" borderId="12" xfId="0" applyFont="1" applyFill="1" applyBorder="1" applyAlignment="1">
      <alignment wrapText="1"/>
    </xf>
    <xf numFmtId="0" fontId="2" fillId="3" borderId="12" xfId="0" applyNumberFormat="1" applyFont="1" applyFill="1" applyBorder="1" applyAlignment="1" applyProtection="1">
      <alignment horizontal="left" wrapText="1"/>
    </xf>
    <xf numFmtId="0" fontId="0" fillId="3" borderId="12" xfId="0" applyNumberFormat="1" applyFont="1" applyFill="1" applyBorder="1" applyAlignment="1" applyProtection="1">
      <alignment horizontal="left" wrapText="1"/>
    </xf>
    <xf numFmtId="0" fontId="2" fillId="3" borderId="12" xfId="0" applyFont="1" applyFill="1" applyBorder="1" applyAlignment="1"/>
    <xf numFmtId="0" fontId="33" fillId="3" borderId="12" xfId="0" applyFont="1" applyFill="1" applyBorder="1"/>
    <xf numFmtId="0" fontId="33" fillId="3" borderId="12" xfId="0" applyFont="1" applyFill="1" applyBorder="1" applyAlignment="1"/>
    <xf numFmtId="0" fontId="0" fillId="3" borderId="0" xfId="0" applyFont="1" applyFill="1" applyBorder="1"/>
    <xf numFmtId="0" fontId="2" fillId="12" borderId="0" xfId="0" applyFont="1" applyFill="1" applyAlignment="1"/>
    <xf numFmtId="0" fontId="2" fillId="4" borderId="0" xfId="0" applyFont="1" applyFill="1" applyAlignment="1"/>
    <xf numFmtId="0" fontId="2" fillId="18" borderId="0" xfId="0" applyFont="1" applyFill="1" applyAlignment="1"/>
    <xf numFmtId="0" fontId="2" fillId="15" borderId="0" xfId="0" applyFont="1" applyFill="1" applyAlignment="1">
      <alignment horizontal="center"/>
    </xf>
    <xf numFmtId="0" fontId="2" fillId="9" borderId="0" xfId="0" applyFont="1" applyFill="1" applyAlignment="1">
      <alignment horizontal="center"/>
    </xf>
    <xf numFmtId="0" fontId="2" fillId="6" borderId="0" xfId="0" applyFont="1" applyFill="1" applyAlignment="1"/>
    <xf numFmtId="0" fontId="2" fillId="2" borderId="0" xfId="0" applyFont="1" applyFill="1" applyAlignment="1"/>
    <xf numFmtId="0" fontId="2" fillId="0" borderId="0" xfId="0" applyFont="1" applyAlignment="1"/>
    <xf numFmtId="0" fontId="2" fillId="21" borderId="0" xfId="0" applyFont="1" applyFill="1" applyAlignment="1"/>
    <xf numFmtId="0" fontId="2" fillId="13" borderId="0" xfId="0" applyFont="1" applyFill="1" applyAlignment="1"/>
    <xf numFmtId="0" fontId="2" fillId="17" borderId="0" xfId="0" applyFont="1" applyFill="1" applyAlignment="1"/>
    <xf numFmtId="0" fontId="2" fillId="10" borderId="0" xfId="0" applyFont="1" applyFill="1" applyAlignment="1"/>
    <xf numFmtId="0" fontId="16" fillId="11" borderId="0" xfId="0" applyFont="1" applyFill="1" applyAlignment="1"/>
    <xf numFmtId="0" fontId="2" fillId="19" borderId="0" xfId="0" applyFont="1" applyFill="1" applyAlignment="1"/>
  </cellXfs>
  <cellStyles count="2">
    <cellStyle name="Hiperłącze" xfId="1" builtinId="8"/>
    <cellStyle name="Normalny" xfId="0" builtinId="0"/>
  </cellStyles>
  <dxfs count="0"/>
  <tableStyles count="0" defaultTableStyle="TableStyleMedium2" defaultPivotStyle="PivotStyleLight16"/>
  <colors>
    <mruColors>
      <color rgb="FFFFCCFF"/>
      <color rgb="FF66FF33"/>
      <color rgb="FFFF3300"/>
      <color rgb="FFFF66FF"/>
      <color rgb="FF9900FF"/>
      <color rgb="FFCCFFCC"/>
      <color rgb="FFFFFFCC"/>
      <color rgb="FFFF66CC"/>
      <color rgb="FF9966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l-PL"/>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'Index calculation'!$E$63</c:f>
              <c:strCache>
                <c:ptCount val="1"/>
                <c:pt idx="0">
                  <c:v>Ericda RANKING</c:v>
                </c:pt>
              </c:strCache>
            </c:strRef>
          </c:tx>
          <c:spPr>
            <a:solidFill>
              <a:schemeClr val="accent1"/>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l-PL"/>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'Index calculation'!$D$64:$D$80</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'Index calculation'!$E$64:$E$80</c:f>
              <c:numCache>
                <c:formatCode>General</c:formatCode>
                <c:ptCount val="17"/>
                <c:pt idx="0">
                  <c:v>0.61388521671561858</c:v>
                </c:pt>
                <c:pt idx="1">
                  <c:v>0.61194467550811382</c:v>
                </c:pt>
                <c:pt idx="2">
                  <c:v>0.58073401590641771</c:v>
                </c:pt>
                <c:pt idx="3">
                  <c:v>0.55568730283216505</c:v>
                </c:pt>
                <c:pt idx="4">
                  <c:v>0.5345948244640556</c:v>
                </c:pt>
                <c:pt idx="5">
                  <c:v>0.5222891221876137</c:v>
                </c:pt>
                <c:pt idx="6">
                  <c:v>0.52220013822779554</c:v>
                </c:pt>
                <c:pt idx="7">
                  <c:v>0.51311786421876115</c:v>
                </c:pt>
                <c:pt idx="8">
                  <c:v>0.4997556476193763</c:v>
                </c:pt>
                <c:pt idx="9">
                  <c:v>0.47546133673171204</c:v>
                </c:pt>
                <c:pt idx="10">
                  <c:v>0.46647863973116649</c:v>
                </c:pt>
                <c:pt idx="11">
                  <c:v>0.45880969353329937</c:v>
                </c:pt>
                <c:pt idx="12">
                  <c:v>0.3987636322857448</c:v>
                </c:pt>
                <c:pt idx="13">
                  <c:v>0.3326033105706695</c:v>
                </c:pt>
                <c:pt idx="14">
                  <c:v>0.3262868515887879</c:v>
                </c:pt>
                <c:pt idx="15">
                  <c:v>0.30278902236386951</c:v>
                </c:pt>
                <c:pt idx="16">
                  <c:v>0.2939467052531885</c:v>
                </c:pt>
              </c:numCache>
            </c:numRef>
          </c:val>
          <c:extLst>
            <c:ext xmlns:c16="http://schemas.microsoft.com/office/drawing/2014/chart" uri="{C3380CC4-5D6E-409C-BE32-E72D297353CC}">
              <c16:uniqueId val="{00000000-2D7C-4AF2-B2BC-C475DA8389CE}"/>
            </c:ext>
          </c:extLst>
        </c:ser>
        <c:dLbls>
          <c:showLegendKey val="0"/>
          <c:showVal val="0"/>
          <c:showCatName val="0"/>
          <c:showSerName val="0"/>
          <c:showPercent val="0"/>
          <c:showBubbleSize val="0"/>
        </c:dLbls>
        <c:gapWidth val="150"/>
        <c:shape val="box"/>
        <c:axId val="33667280"/>
        <c:axId val="33668456"/>
        <c:axId val="0"/>
      </c:bar3DChart>
      <c:catAx>
        <c:axId val="3366728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l-PL"/>
          </a:p>
        </c:txPr>
        <c:crossAx val="33668456"/>
        <c:crosses val="autoZero"/>
        <c:auto val="1"/>
        <c:lblAlgn val="ctr"/>
        <c:lblOffset val="100"/>
        <c:noMultiLvlLbl val="0"/>
      </c:catAx>
      <c:valAx>
        <c:axId val="336684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l-PL"/>
          </a:p>
        </c:txPr>
        <c:crossAx val="336672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l-PL"/>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9606239786064479E-2"/>
          <c:y val="0.04"/>
          <c:w val="0.94378998662902991"/>
          <c:h val="0.6053291338582677"/>
        </c:manualLayout>
      </c:layout>
      <c:barChart>
        <c:barDir val="col"/>
        <c:grouping val="stacked"/>
        <c:varyColors val="0"/>
        <c:ser>
          <c:idx val="0"/>
          <c:order val="0"/>
          <c:tx>
            <c:strRef>
              <c:f>'Grafice final'!$B$23</c:f>
              <c:strCache>
                <c:ptCount val="1"/>
                <c:pt idx="0">
                  <c:v>Economic complexity</c:v>
                </c:pt>
              </c:strCache>
            </c:strRef>
          </c:tx>
          <c:spPr>
            <a:solidFill>
              <a:srgbClr val="92D050"/>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final'!$B$24:$B$40</c:f>
              <c:numCache>
                <c:formatCode>0.00</c:formatCode>
                <c:ptCount val="17"/>
                <c:pt idx="0">
                  <c:v>0</c:v>
                </c:pt>
                <c:pt idx="1">
                  <c:v>0.68467519751539263</c:v>
                </c:pt>
                <c:pt idx="2">
                  <c:v>0.69409467053152651</c:v>
                </c:pt>
                <c:pt idx="3">
                  <c:v>0.79411764705882359</c:v>
                </c:pt>
                <c:pt idx="4">
                  <c:v>0.74947925414124128</c:v>
                </c:pt>
                <c:pt idx="5">
                  <c:v>0.42517356912428234</c:v>
                </c:pt>
                <c:pt idx="6">
                  <c:v>0.79586866385936061</c:v>
                </c:pt>
                <c:pt idx="7">
                  <c:v>0.68415345161673002</c:v>
                </c:pt>
                <c:pt idx="8">
                  <c:v>0.78311226529253097</c:v>
                </c:pt>
                <c:pt idx="9">
                  <c:v>0.38713922009895957</c:v>
                </c:pt>
                <c:pt idx="10">
                  <c:v>0.44117647058823534</c:v>
                </c:pt>
                <c:pt idx="11">
                  <c:v>0.15049435941287001</c:v>
                </c:pt>
                <c:pt idx="12">
                  <c:v>0.66786929081883928</c:v>
                </c:pt>
                <c:pt idx="13">
                  <c:v>0.77942144690028492</c:v>
                </c:pt>
                <c:pt idx="14">
                  <c:v>0.83935130502627375</c:v>
                </c:pt>
                <c:pt idx="15">
                  <c:v>0.87176413997541058</c:v>
                </c:pt>
                <c:pt idx="16">
                  <c:v>0.64009635822478783</c:v>
                </c:pt>
              </c:numCache>
            </c:numRef>
          </c:val>
          <c:extLst>
            <c:ext xmlns:c16="http://schemas.microsoft.com/office/drawing/2014/chart" uri="{C3380CC4-5D6E-409C-BE32-E72D297353CC}">
              <c16:uniqueId val="{00000000-27AB-4003-9E78-8F5037AD5B88}"/>
            </c:ext>
          </c:extLst>
        </c:ser>
        <c:ser>
          <c:idx val="1"/>
          <c:order val="1"/>
          <c:tx>
            <c:strRef>
              <c:f>'Grafice final'!$C$23</c:f>
              <c:strCache>
                <c:ptCount val="1"/>
                <c:pt idx="0">
                  <c:v>Foreign trade vulnerabilities and dependence</c:v>
                </c:pt>
              </c:strCache>
            </c:strRef>
          </c:tx>
          <c:spPr>
            <a:solidFill>
              <a:srgbClr val="FFFF99"/>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final'!$C$24:$C$40</c:f>
              <c:numCache>
                <c:formatCode>0.00</c:formatCode>
                <c:ptCount val="17"/>
                <c:pt idx="0">
                  <c:v>0.53232671536611154</c:v>
                </c:pt>
                <c:pt idx="1">
                  <c:v>0.68001161120040421</c:v>
                </c:pt>
                <c:pt idx="2">
                  <c:v>0.65926757677060477</c:v>
                </c:pt>
                <c:pt idx="3">
                  <c:v>0.70663342122996164</c:v>
                </c:pt>
                <c:pt idx="4">
                  <c:v>0.68828490250077234</c:v>
                </c:pt>
                <c:pt idx="5">
                  <c:v>0.64220342757976023</c:v>
                </c:pt>
                <c:pt idx="6">
                  <c:v>0.57911909662555239</c:v>
                </c:pt>
                <c:pt idx="7">
                  <c:v>0.65982837079662526</c:v>
                </c:pt>
                <c:pt idx="8">
                  <c:v>0.68201603333801986</c:v>
                </c:pt>
                <c:pt idx="9">
                  <c:v>0.50818503266927639</c:v>
                </c:pt>
                <c:pt idx="10">
                  <c:v>0.71688788814005955</c:v>
                </c:pt>
                <c:pt idx="11">
                  <c:v>0.45399265013418177</c:v>
                </c:pt>
                <c:pt idx="12">
                  <c:v>0.46950581716497047</c:v>
                </c:pt>
                <c:pt idx="13">
                  <c:v>0.36914469629781943</c:v>
                </c:pt>
                <c:pt idx="14">
                  <c:v>0.57381884521447957</c:v>
                </c:pt>
                <c:pt idx="15">
                  <c:v>0.62827281053193962</c:v>
                </c:pt>
                <c:pt idx="16">
                  <c:v>0.45174681525762317</c:v>
                </c:pt>
              </c:numCache>
            </c:numRef>
          </c:val>
          <c:extLst>
            <c:ext xmlns:c16="http://schemas.microsoft.com/office/drawing/2014/chart" uri="{C3380CC4-5D6E-409C-BE32-E72D297353CC}">
              <c16:uniqueId val="{00000001-27AB-4003-9E78-8F5037AD5B88}"/>
            </c:ext>
          </c:extLst>
        </c:ser>
        <c:ser>
          <c:idx val="2"/>
          <c:order val="2"/>
          <c:tx>
            <c:strRef>
              <c:f>'Grafice final'!$D$23</c:f>
              <c:strCache>
                <c:ptCount val="1"/>
                <c:pt idx="0">
                  <c:v>Energy dependence</c:v>
                </c:pt>
              </c:strCache>
            </c:strRef>
          </c:tx>
          <c:spPr>
            <a:solidFill>
              <a:srgbClr val="FF0000"/>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final'!$D$24:$D$40</c:f>
              <c:numCache>
                <c:formatCode>0.00</c:formatCode>
                <c:ptCount val="17"/>
                <c:pt idx="0">
                  <c:v>0.28862935448389782</c:v>
                </c:pt>
                <c:pt idx="1">
                  <c:v>0.16565449275783173</c:v>
                </c:pt>
                <c:pt idx="2">
                  <c:v>0.26118579368992817</c:v>
                </c:pt>
                <c:pt idx="3">
                  <c:v>0.20158907443604326</c:v>
                </c:pt>
                <c:pt idx="4">
                  <c:v>0.12798709255615859</c:v>
                </c:pt>
                <c:pt idx="5">
                  <c:v>9.7064675708239692E-2</c:v>
                </c:pt>
                <c:pt idx="6">
                  <c:v>0.13856061877291309</c:v>
                </c:pt>
                <c:pt idx="7">
                  <c:v>9.5346041339055443E-2</c:v>
                </c:pt>
                <c:pt idx="8">
                  <c:v>4.7181599405351812E-2</c:v>
                </c:pt>
                <c:pt idx="9">
                  <c:v>3.8255357991627934E-3</c:v>
                </c:pt>
                <c:pt idx="10">
                  <c:v>0.10051795251991216</c:v>
                </c:pt>
                <c:pt idx="11">
                  <c:v>6.9257171566641976E-2</c:v>
                </c:pt>
                <c:pt idx="12">
                  <c:v>0.43205370217049693</c:v>
                </c:pt>
                <c:pt idx="13">
                  <c:v>0.46590683730189275</c:v>
                </c:pt>
                <c:pt idx="14">
                  <c:v>0.10684015728606339</c:v>
                </c:pt>
                <c:pt idx="15">
                  <c:v>9.696243676663302E-2</c:v>
                </c:pt>
                <c:pt idx="16">
                  <c:v>0.58346941428455545</c:v>
                </c:pt>
              </c:numCache>
            </c:numRef>
          </c:val>
          <c:extLst>
            <c:ext xmlns:c16="http://schemas.microsoft.com/office/drawing/2014/chart" uri="{C3380CC4-5D6E-409C-BE32-E72D297353CC}">
              <c16:uniqueId val="{00000002-27AB-4003-9E78-8F5037AD5B88}"/>
            </c:ext>
          </c:extLst>
        </c:ser>
        <c:ser>
          <c:idx val="3"/>
          <c:order val="3"/>
          <c:tx>
            <c:strRef>
              <c:f>'Grafice final'!$E$23</c:f>
              <c:strCache>
                <c:ptCount val="1"/>
                <c:pt idx="0">
                  <c:v>Economic openess</c:v>
                </c:pt>
              </c:strCache>
            </c:strRef>
          </c:tx>
          <c:spPr>
            <a:solidFill>
              <a:srgbClr val="002060"/>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final'!$E$24:$E$40</c:f>
              <c:numCache>
                <c:formatCode>0.00</c:formatCode>
                <c:ptCount val="17"/>
                <c:pt idx="0">
                  <c:v>0.80947100581378595</c:v>
                </c:pt>
                <c:pt idx="1">
                  <c:v>0.43563665396703921</c:v>
                </c:pt>
                <c:pt idx="2">
                  <c:v>0.59528451508197588</c:v>
                </c:pt>
                <c:pt idx="3">
                  <c:v>0.31951983667037209</c:v>
                </c:pt>
                <c:pt idx="4">
                  <c:v>0.43830583577345777</c:v>
                </c:pt>
                <c:pt idx="5">
                  <c:v>0.62530556613699839</c:v>
                </c:pt>
                <c:pt idx="6">
                  <c:v>0.34578794534585638</c:v>
                </c:pt>
                <c:pt idx="7">
                  <c:v>0.47514862002460245</c:v>
                </c:pt>
                <c:pt idx="8">
                  <c:v>0.23190772716734534</c:v>
                </c:pt>
                <c:pt idx="9">
                  <c:v>0.67817974456949215</c:v>
                </c:pt>
                <c:pt idx="10">
                  <c:v>0.68172071424558678</c:v>
                </c:pt>
                <c:pt idx="11">
                  <c:v>0.31614032203020259</c:v>
                </c:pt>
                <c:pt idx="12">
                  <c:v>0.53916865660403124</c:v>
                </c:pt>
                <c:pt idx="13">
                  <c:v>0.70296526302184004</c:v>
                </c:pt>
                <c:pt idx="14">
                  <c:v>0</c:v>
                </c:pt>
                <c:pt idx="15">
                  <c:v>0.18954959595222509</c:v>
                </c:pt>
                <c:pt idx="16">
                  <c:v>0.75145092282047266</c:v>
                </c:pt>
              </c:numCache>
            </c:numRef>
          </c:val>
          <c:extLst>
            <c:ext xmlns:c16="http://schemas.microsoft.com/office/drawing/2014/chart" uri="{C3380CC4-5D6E-409C-BE32-E72D297353CC}">
              <c16:uniqueId val="{00000003-27AB-4003-9E78-8F5037AD5B88}"/>
            </c:ext>
          </c:extLst>
        </c:ser>
        <c:ser>
          <c:idx val="4"/>
          <c:order val="4"/>
          <c:tx>
            <c:strRef>
              <c:f>'Grafice final'!$F$23</c:f>
              <c:strCache>
                <c:ptCount val="1"/>
                <c:pt idx="0">
                  <c:v>Logistics &amp; infrastructure</c:v>
                </c:pt>
              </c:strCache>
            </c:strRef>
          </c:tx>
          <c:spPr>
            <a:solidFill>
              <a:srgbClr val="00B0F0"/>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final'!$F$24:$F$40</c:f>
              <c:numCache>
                <c:formatCode>0.00</c:formatCode>
                <c:ptCount val="17"/>
                <c:pt idx="0">
                  <c:v>0.28588717783764223</c:v>
                </c:pt>
                <c:pt idx="1">
                  <c:v>0.57430570314250107</c:v>
                </c:pt>
                <c:pt idx="2">
                  <c:v>0.68180516225629006</c:v>
                </c:pt>
                <c:pt idx="3">
                  <c:v>0.65959876773675974</c:v>
                </c:pt>
                <c:pt idx="4">
                  <c:v>0.78395989974937352</c:v>
                </c:pt>
                <c:pt idx="5">
                  <c:v>0.411528439126847</c:v>
                </c:pt>
                <c:pt idx="6">
                  <c:v>0.53368524443270127</c:v>
                </c:pt>
                <c:pt idx="7">
                  <c:v>0.83972498090145131</c:v>
                </c:pt>
                <c:pt idx="8">
                  <c:v>0.82946728930806768</c:v>
                </c:pt>
                <c:pt idx="9">
                  <c:v>0.17176344221899287</c:v>
                </c:pt>
                <c:pt idx="10">
                  <c:v>0.4522453957659619</c:v>
                </c:pt>
                <c:pt idx="11">
                  <c:v>0.41639277720657641</c:v>
                </c:pt>
                <c:pt idx="12">
                  <c:v>0.77478780986078633</c:v>
                </c:pt>
                <c:pt idx="13">
                  <c:v>0.4779538609702253</c:v>
                </c:pt>
                <c:pt idx="14">
                  <c:v>0.5726472407144676</c:v>
                </c:pt>
                <c:pt idx="15">
                  <c:v>0.74115732417368863</c:v>
                </c:pt>
                <c:pt idx="16">
                  <c:v>0.34964780170441379</c:v>
                </c:pt>
              </c:numCache>
            </c:numRef>
          </c:val>
          <c:extLst>
            <c:ext xmlns:c16="http://schemas.microsoft.com/office/drawing/2014/chart" uri="{C3380CC4-5D6E-409C-BE32-E72D297353CC}">
              <c16:uniqueId val="{00000004-27AB-4003-9E78-8F5037AD5B88}"/>
            </c:ext>
          </c:extLst>
        </c:ser>
        <c:ser>
          <c:idx val="5"/>
          <c:order val="5"/>
          <c:tx>
            <c:strRef>
              <c:f>'Grafice final'!$G$23</c:f>
              <c:strCache>
                <c:ptCount val="1"/>
                <c:pt idx="0">
                  <c:v>Economic stability and development</c:v>
                </c:pt>
              </c:strCache>
            </c:strRef>
          </c:tx>
          <c:spPr>
            <a:solidFill>
              <a:srgbClr val="9966FF"/>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final'!$G$24:$G$40</c:f>
              <c:numCache>
                <c:formatCode>0.00</c:formatCode>
                <c:ptCount val="17"/>
                <c:pt idx="0">
                  <c:v>0.30440322712976892</c:v>
                </c:pt>
                <c:pt idx="1">
                  <c:v>0.21116633566713799</c:v>
                </c:pt>
                <c:pt idx="2">
                  <c:v>0.24050032819519004</c:v>
                </c:pt>
                <c:pt idx="3">
                  <c:v>0.16607605968366754</c:v>
                </c:pt>
                <c:pt idx="4">
                  <c:v>0.17342149227070838</c:v>
                </c:pt>
                <c:pt idx="5">
                  <c:v>0.15836940666374186</c:v>
                </c:pt>
                <c:pt idx="6">
                  <c:v>0.23728098785156315</c:v>
                </c:pt>
                <c:pt idx="7">
                  <c:v>0.21239496536302643</c:v>
                </c:pt>
                <c:pt idx="8">
                  <c:v>0.11430040089952746</c:v>
                </c:pt>
                <c:pt idx="9">
                  <c:v>0.18385903324373737</c:v>
                </c:pt>
                <c:pt idx="10">
                  <c:v>0.10605218491402522</c:v>
                </c:pt>
                <c:pt idx="11">
                  <c:v>5.4533795265159203E-2</c:v>
                </c:pt>
                <c:pt idx="12">
                  <c:v>0.11595982315377119</c:v>
                </c:pt>
                <c:pt idx="13">
                  <c:v>0.13499037449185014</c:v>
                </c:pt>
                <c:pt idx="14">
                  <c:v>8.8663419843435232E-2</c:v>
                </c:pt>
                <c:pt idx="15">
                  <c:v>2.149699786810191E-2</c:v>
                </c:pt>
                <c:pt idx="16">
                  <c:v>0.10841865336323243</c:v>
                </c:pt>
              </c:numCache>
            </c:numRef>
          </c:val>
          <c:extLst>
            <c:ext xmlns:c16="http://schemas.microsoft.com/office/drawing/2014/chart" uri="{C3380CC4-5D6E-409C-BE32-E72D297353CC}">
              <c16:uniqueId val="{00000005-27AB-4003-9E78-8F5037AD5B88}"/>
            </c:ext>
          </c:extLst>
        </c:ser>
        <c:ser>
          <c:idx val="6"/>
          <c:order val="6"/>
          <c:tx>
            <c:strRef>
              <c:f>'Grafice final'!$H$23</c:f>
              <c:strCache>
                <c:ptCount val="1"/>
                <c:pt idx="0">
                  <c:v>Innovation and IT</c:v>
                </c:pt>
              </c:strCache>
            </c:strRef>
          </c:tx>
          <c:spPr>
            <a:solidFill>
              <a:schemeClr val="accent2"/>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final'!$H$24:$H$40</c:f>
              <c:numCache>
                <c:formatCode>0.00</c:formatCode>
                <c:ptCount val="17"/>
                <c:pt idx="0">
                  <c:v>4.5066312997347473E-2</c:v>
                </c:pt>
                <c:pt idx="1">
                  <c:v>0.49024189702672849</c:v>
                </c:pt>
                <c:pt idx="2">
                  <c:v>0.31035296077880048</c:v>
                </c:pt>
                <c:pt idx="3">
                  <c:v>0.67453173694504975</c:v>
                </c:pt>
                <c:pt idx="4">
                  <c:v>0.81470909064274011</c:v>
                </c:pt>
                <c:pt idx="5">
                  <c:v>0.21313910504441821</c:v>
                </c:pt>
                <c:pt idx="6">
                  <c:v>0.55040165028660037</c:v>
                </c:pt>
                <c:pt idx="7">
                  <c:v>0.44588103683813729</c:v>
                </c:pt>
                <c:pt idx="8">
                  <c:v>0.3674413587052619</c:v>
                </c:pt>
                <c:pt idx="9">
                  <c:v>0.24139059533888377</c:v>
                </c:pt>
                <c:pt idx="10">
                  <c:v>0.26641194379454153</c:v>
                </c:pt>
                <c:pt idx="11">
                  <c:v>0.23517080754614417</c:v>
                </c:pt>
                <c:pt idx="12">
                  <c:v>0.34623254954951421</c:v>
                </c:pt>
                <c:pt idx="13">
                  <c:v>0.18721396668863446</c:v>
                </c:pt>
                <c:pt idx="14">
                  <c:v>0.42875205969145902</c:v>
                </c:pt>
                <c:pt idx="15">
                  <c:v>0.43081280737286748</c:v>
                </c:pt>
                <c:pt idx="16">
                  <c:v>0.18927504703592224</c:v>
                </c:pt>
              </c:numCache>
            </c:numRef>
          </c:val>
          <c:extLst>
            <c:ext xmlns:c16="http://schemas.microsoft.com/office/drawing/2014/chart" uri="{C3380CC4-5D6E-409C-BE32-E72D297353CC}">
              <c16:uniqueId val="{00000006-27AB-4003-9E78-8F5037AD5B88}"/>
            </c:ext>
          </c:extLst>
        </c:ser>
        <c:ser>
          <c:idx val="7"/>
          <c:order val="7"/>
          <c:tx>
            <c:strRef>
              <c:f>'Grafice final'!$I$23</c:f>
              <c:strCache>
                <c:ptCount val="1"/>
                <c:pt idx="0">
                  <c:v>Human capital</c:v>
                </c:pt>
              </c:strCache>
            </c:strRef>
          </c:tx>
          <c:spPr>
            <a:solidFill>
              <a:srgbClr val="FFCCFF"/>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final'!$I$24:$I$40</c:f>
              <c:numCache>
                <c:formatCode>0.00</c:formatCode>
                <c:ptCount val="17"/>
                <c:pt idx="0">
                  <c:v>0.34791176153557063</c:v>
                </c:pt>
                <c:pt idx="1">
                  <c:v>0.35246534503593108</c:v>
                </c:pt>
                <c:pt idx="2">
                  <c:v>0.54946813911003189</c:v>
                </c:pt>
                <c:pt idx="3">
                  <c:v>0.72073968614456241</c:v>
                </c:pt>
                <c:pt idx="4">
                  <c:v>0.68958263123662766</c:v>
                </c:pt>
                <c:pt idx="5">
                  <c:v>0.25676193656051072</c:v>
                </c:pt>
                <c:pt idx="6">
                  <c:v>0.61496031220073033</c:v>
                </c:pt>
                <c:pt idx="7">
                  <c:v>0.49511474394017324</c:v>
                </c:pt>
                <c:pt idx="8">
                  <c:v>0.55630770589093981</c:v>
                </c:pt>
                <c:pt idx="9">
                  <c:v>0.46602653630769703</c:v>
                </c:pt>
                <c:pt idx="10">
                  <c:v>0.50097014733045653</c:v>
                </c:pt>
                <c:pt idx="11">
                  <c:v>0.27068218307038844</c:v>
                </c:pt>
                <c:pt idx="12">
                  <c:v>0.62818615686945867</c:v>
                </c:pt>
                <c:pt idx="13">
                  <c:v>0.31665690063515939</c:v>
                </c:pt>
                <c:pt idx="14">
                  <c:v>0.67722378171107112</c:v>
                </c:pt>
                <c:pt idx="15">
                  <c:v>0.79263060879118852</c:v>
                </c:pt>
                <c:pt idx="16">
                  <c:v>0.58629416640247689</c:v>
                </c:pt>
              </c:numCache>
            </c:numRef>
          </c:val>
          <c:extLst>
            <c:ext xmlns:c16="http://schemas.microsoft.com/office/drawing/2014/chart" uri="{C3380CC4-5D6E-409C-BE32-E72D297353CC}">
              <c16:uniqueId val="{00000007-27AB-4003-9E78-8F5037AD5B88}"/>
            </c:ext>
          </c:extLst>
        </c:ser>
        <c:ser>
          <c:idx val="8"/>
          <c:order val="8"/>
          <c:tx>
            <c:strRef>
              <c:f>'Grafice final'!$J$23</c:f>
              <c:strCache>
                <c:ptCount val="1"/>
                <c:pt idx="0">
                  <c:v>Governance effectiveness </c:v>
                </c:pt>
              </c:strCache>
            </c:strRef>
          </c:tx>
          <c:spPr>
            <a:solidFill>
              <a:srgbClr val="9900FF"/>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final'!$J$24:$J$40</c:f>
              <c:numCache>
                <c:formatCode>0.00</c:formatCode>
                <c:ptCount val="17"/>
                <c:pt idx="0">
                  <c:v>0.30029016737266784</c:v>
                </c:pt>
                <c:pt idx="1">
                  <c:v>0.40656169372677081</c:v>
                </c:pt>
                <c:pt idx="2">
                  <c:v>0.57990490547914042</c:v>
                </c:pt>
                <c:pt idx="3">
                  <c:v>0.70373948583657464</c:v>
                </c:pt>
                <c:pt idx="4">
                  <c:v>0.91920210583891693</c:v>
                </c:pt>
                <c:pt idx="5">
                  <c:v>0.37166871767102183</c:v>
                </c:pt>
                <c:pt idx="6">
                  <c:v>0.52660047674719512</c:v>
                </c:pt>
                <c:pt idx="7">
                  <c:v>0.72090668815260328</c:v>
                </c:pt>
                <c:pt idx="8">
                  <c:v>0.7820447488004596</c:v>
                </c:pt>
                <c:pt idx="9">
                  <c:v>0.19725462070777966</c:v>
                </c:pt>
                <c:pt idx="10">
                  <c:v>0.37849858649589935</c:v>
                </c:pt>
                <c:pt idx="11">
                  <c:v>0.3008913438979981</c:v>
                </c:pt>
                <c:pt idx="12">
                  <c:v>0.59892271622136994</c:v>
                </c:pt>
                <c:pt idx="13">
                  <c:v>0.38388813223935336</c:v>
                </c:pt>
                <c:pt idx="14">
                  <c:v>0.62123192619521861</c:v>
                </c:pt>
                <c:pt idx="15">
                  <c:v>0.82604251255537731</c:v>
                </c:pt>
                <c:pt idx="16">
                  <c:v>9.1378918673330312E-2</c:v>
                </c:pt>
              </c:numCache>
            </c:numRef>
          </c:val>
          <c:extLst>
            <c:ext xmlns:c16="http://schemas.microsoft.com/office/drawing/2014/chart" uri="{C3380CC4-5D6E-409C-BE32-E72D297353CC}">
              <c16:uniqueId val="{00000008-27AB-4003-9E78-8F5037AD5B88}"/>
            </c:ext>
          </c:extLst>
        </c:ser>
        <c:ser>
          <c:idx val="9"/>
          <c:order val="9"/>
          <c:tx>
            <c:strRef>
              <c:f>'Grafice final'!$K$23</c:f>
              <c:strCache>
                <c:ptCount val="1"/>
                <c:pt idx="0">
                  <c:v>Military</c:v>
                </c:pt>
              </c:strCache>
            </c:strRef>
          </c:tx>
          <c:spPr>
            <a:solidFill>
              <a:srgbClr val="00B050"/>
            </a:solidFill>
            <a:ln>
              <a:noFill/>
            </a:ln>
            <a:effectLst/>
          </c:spPr>
          <c:invertIfNegative val="0"/>
          <c:cat>
            <c:strRef>
              <c:f>'Grafice final'!$A$24:$A$40</c:f>
              <c:strCache>
                <c:ptCount val="17"/>
                <c:pt idx="0">
                  <c:v> Albania</c:v>
                </c:pt>
                <c:pt idx="1">
                  <c:v> Bulgaria</c:v>
                </c:pt>
                <c:pt idx="2">
                  <c:v> Croatia</c:v>
                </c:pt>
                <c:pt idx="3">
                  <c:v> Czech Republic</c:v>
                </c:pt>
                <c:pt idx="4">
                  <c:v> Estonia</c:v>
                </c:pt>
                <c:pt idx="5">
                  <c:v>Georgia</c:v>
                </c:pt>
                <c:pt idx="6">
                  <c:v> Hungary</c:v>
                </c:pt>
                <c:pt idx="7">
                  <c:v> Latvia</c:v>
                </c:pt>
                <c:pt idx="8">
                  <c:v> Lithuania</c:v>
                </c:pt>
                <c:pt idx="9">
                  <c:v>Moldova</c:v>
                </c:pt>
                <c:pt idx="10">
                  <c:v> Montenegro</c:v>
                </c:pt>
                <c:pt idx="11">
                  <c:v> North Macedonia</c:v>
                </c:pt>
                <c:pt idx="12">
                  <c:v> Poland</c:v>
                </c:pt>
                <c:pt idx="13">
                  <c:v> Romania</c:v>
                </c:pt>
                <c:pt idx="14">
                  <c:v> Slovakia</c:v>
                </c:pt>
                <c:pt idx="15">
                  <c:v> Slovenia</c:v>
                </c:pt>
                <c:pt idx="16">
                  <c:v>Ukraine</c:v>
                </c:pt>
              </c:strCache>
            </c:strRef>
          </c:cat>
          <c:val>
            <c:numRef>
              <c:f>'Grafice final'!$K$24:$K$40</c:f>
              <c:numCache>
                <c:formatCode>0.00</c:formatCode>
                <c:ptCount val="17"/>
                <c:pt idx="0">
                  <c:v>0.17108900564041596</c:v>
                </c:pt>
                <c:pt idx="1">
                  <c:v>0.27539364714064979</c:v>
                </c:pt>
                <c:pt idx="2">
                  <c:v>0.23500363432486102</c:v>
                </c:pt>
                <c:pt idx="3">
                  <c:v>0.37508374826665641</c:v>
                </c:pt>
                <c:pt idx="4">
                  <c:v>0.324143162379534</c:v>
                </c:pt>
                <c:pt idx="5">
                  <c:v>5.0848637126219572E-2</c:v>
                </c:pt>
                <c:pt idx="6">
                  <c:v>0.28963057533357645</c:v>
                </c:pt>
                <c:pt idx="7">
                  <c:v>0.29661635375554835</c:v>
                </c:pt>
                <c:pt idx="8">
                  <c:v>0.38207059239002583</c:v>
                </c:pt>
                <c:pt idx="9">
                  <c:v>1.2953367875647669E-3</c:v>
                </c:pt>
                <c:pt idx="10">
                  <c:v>0.16094975485032362</c:v>
                </c:pt>
                <c:pt idx="11">
                  <c:v>0.18426057144638813</c:v>
                </c:pt>
                <c:pt idx="12">
                  <c:v>0.78133686762637689</c:v>
                </c:pt>
                <c:pt idx="13">
                  <c:v>0.40892152207462795</c:v>
                </c:pt>
                <c:pt idx="14">
                  <c:v>0.28210320960962221</c:v>
                </c:pt>
                <c:pt idx="15">
                  <c:v>0.23403135046404669</c:v>
                </c:pt>
                <c:pt idx="16">
                  <c:v>0.40392443963775487</c:v>
                </c:pt>
              </c:numCache>
            </c:numRef>
          </c:val>
          <c:extLst>
            <c:ext xmlns:c16="http://schemas.microsoft.com/office/drawing/2014/chart" uri="{C3380CC4-5D6E-409C-BE32-E72D297353CC}">
              <c16:uniqueId val="{00000009-27AB-4003-9E78-8F5037AD5B88}"/>
            </c:ext>
          </c:extLst>
        </c:ser>
        <c:dLbls>
          <c:showLegendKey val="0"/>
          <c:showVal val="0"/>
          <c:showCatName val="0"/>
          <c:showSerName val="0"/>
          <c:showPercent val="0"/>
          <c:showBubbleSize val="0"/>
        </c:dLbls>
        <c:gapWidth val="150"/>
        <c:overlap val="100"/>
        <c:axId val="417654536"/>
        <c:axId val="417655320"/>
      </c:barChart>
      <c:catAx>
        <c:axId val="4176545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pl-PL"/>
          </a:p>
        </c:txPr>
        <c:crossAx val="417655320"/>
        <c:crosses val="autoZero"/>
        <c:auto val="1"/>
        <c:lblAlgn val="ctr"/>
        <c:lblOffset val="100"/>
        <c:noMultiLvlLbl val="0"/>
      </c:catAx>
      <c:valAx>
        <c:axId val="417655320"/>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0"/>
        <c:majorTickMark val="none"/>
        <c:minorTickMark val="none"/>
        <c:tickLblPos val="nextTo"/>
        <c:crossAx val="417654536"/>
        <c:crosses val="autoZero"/>
        <c:crossBetween val="between"/>
      </c:valAx>
      <c:spPr>
        <a:noFill/>
        <a:ln>
          <a:noFill/>
        </a:ln>
        <a:effectLst/>
      </c:spPr>
    </c:plotArea>
    <c:legend>
      <c:legendPos val="b"/>
      <c:layout>
        <c:manualLayout>
          <c:xMode val="edge"/>
          <c:yMode val="edge"/>
          <c:x val="1.1552055993000875E-3"/>
          <c:y val="0.8149904080171797"/>
          <c:w val="0.71492541676565391"/>
          <c:h val="0.18500979622718214"/>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pl-P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l-PL"/>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l-P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stacked"/>
        <c:varyColors val="0"/>
        <c:ser>
          <c:idx val="0"/>
          <c:order val="0"/>
          <c:tx>
            <c:strRef>
              <c:f>'Grafice final'!$B$138</c:f>
              <c:strCache>
                <c:ptCount val="1"/>
                <c:pt idx="0">
                  <c:v>Economic complexity</c:v>
                </c:pt>
              </c:strCache>
            </c:strRef>
          </c:tx>
          <c:spPr>
            <a:solidFill>
              <a:srgbClr val="FFFF00"/>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final'!$B$139:$B$155</c:f>
              <c:numCache>
                <c:formatCode>General</c:formatCode>
                <c:ptCount val="17"/>
                <c:pt idx="0">
                  <c:v>0.74947925414124128</c:v>
                </c:pt>
                <c:pt idx="1">
                  <c:v>0.66786929081883928</c:v>
                </c:pt>
                <c:pt idx="2">
                  <c:v>0.79411764705882359</c:v>
                </c:pt>
                <c:pt idx="3">
                  <c:v>0.87176413997541058</c:v>
                </c:pt>
                <c:pt idx="4">
                  <c:v>0.68415345161673002</c:v>
                </c:pt>
                <c:pt idx="5">
                  <c:v>0.69409467053152651</c:v>
                </c:pt>
                <c:pt idx="6">
                  <c:v>0.78311226529253097</c:v>
                </c:pt>
                <c:pt idx="7">
                  <c:v>0.79586866385936061</c:v>
                </c:pt>
                <c:pt idx="8">
                  <c:v>0.77942144690028492</c:v>
                </c:pt>
                <c:pt idx="9">
                  <c:v>0.68467519751539263</c:v>
                </c:pt>
                <c:pt idx="10">
                  <c:v>0.83935130502627375</c:v>
                </c:pt>
                <c:pt idx="11">
                  <c:v>0.64009635822478783</c:v>
                </c:pt>
                <c:pt idx="12">
                  <c:v>0.44117647058823534</c:v>
                </c:pt>
                <c:pt idx="13">
                  <c:v>0</c:v>
                </c:pt>
                <c:pt idx="14">
                  <c:v>0.42517356912428234</c:v>
                </c:pt>
                <c:pt idx="15">
                  <c:v>0.38713922009895957</c:v>
                </c:pt>
                <c:pt idx="16">
                  <c:v>0.15049435941287001</c:v>
                </c:pt>
              </c:numCache>
            </c:numRef>
          </c:val>
          <c:extLst>
            <c:ext xmlns:c16="http://schemas.microsoft.com/office/drawing/2014/chart" uri="{C3380CC4-5D6E-409C-BE32-E72D297353CC}">
              <c16:uniqueId val="{00000000-6256-4E22-8A8F-6F78636C0C81}"/>
            </c:ext>
          </c:extLst>
        </c:ser>
        <c:ser>
          <c:idx val="1"/>
          <c:order val="1"/>
          <c:tx>
            <c:strRef>
              <c:f>'Grafice final'!$C$138</c:f>
              <c:strCache>
                <c:ptCount val="1"/>
                <c:pt idx="0">
                  <c:v>Foreign trade vulnerabilities and dependence</c:v>
                </c:pt>
              </c:strCache>
            </c:strRef>
          </c:tx>
          <c:spPr>
            <a:solidFill>
              <a:schemeClr val="accent2"/>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final'!$C$139:$C$155</c:f>
              <c:numCache>
                <c:formatCode>General</c:formatCode>
                <c:ptCount val="17"/>
                <c:pt idx="0">
                  <c:v>0.65226065265161937</c:v>
                </c:pt>
                <c:pt idx="1">
                  <c:v>0.71682098643435754</c:v>
                </c:pt>
                <c:pt idx="2">
                  <c:v>0.64452214750530157</c:v>
                </c:pt>
                <c:pt idx="3">
                  <c:v>0.72937231320375773</c:v>
                </c:pt>
                <c:pt idx="4">
                  <c:v>0.66106331162506105</c:v>
                </c:pt>
                <c:pt idx="5">
                  <c:v>0.7383394154404872</c:v>
                </c:pt>
                <c:pt idx="6">
                  <c:v>0.63797935958959084</c:v>
                </c:pt>
                <c:pt idx="7">
                  <c:v>0.70231015192666069</c:v>
                </c:pt>
                <c:pt idx="8">
                  <c:v>0.66043230613005766</c:v>
                </c:pt>
                <c:pt idx="9">
                  <c:v>0.72583494324107389</c:v>
                </c:pt>
                <c:pt idx="10">
                  <c:v>0.55727317750508054</c:v>
                </c:pt>
                <c:pt idx="11">
                  <c:v>0.64333951273158241</c:v>
                </c:pt>
                <c:pt idx="12">
                  <c:v>0.55414849618963435</c:v>
                </c:pt>
                <c:pt idx="13">
                  <c:v>0.58731236033185441</c:v>
                </c:pt>
                <c:pt idx="14">
                  <c:v>0.40178645637004312</c:v>
                </c:pt>
                <c:pt idx="15">
                  <c:v>0.41652370890824875</c:v>
                </c:pt>
                <c:pt idx="16">
                  <c:v>0.53507439817055991</c:v>
                </c:pt>
              </c:numCache>
            </c:numRef>
          </c:val>
          <c:extLst>
            <c:ext xmlns:c16="http://schemas.microsoft.com/office/drawing/2014/chart" uri="{C3380CC4-5D6E-409C-BE32-E72D297353CC}">
              <c16:uniqueId val="{00000001-6256-4E22-8A8F-6F78636C0C81}"/>
            </c:ext>
          </c:extLst>
        </c:ser>
        <c:ser>
          <c:idx val="2"/>
          <c:order val="2"/>
          <c:tx>
            <c:strRef>
              <c:f>'Grafice final'!$D$138</c:f>
              <c:strCache>
                <c:ptCount val="1"/>
                <c:pt idx="0">
                  <c:v>Energy dependence</c:v>
                </c:pt>
              </c:strCache>
            </c:strRef>
          </c:tx>
          <c:spPr>
            <a:solidFill>
              <a:srgbClr val="FF66FF"/>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final'!$D$139:$D$155</c:f>
              <c:numCache>
                <c:formatCode>General</c:formatCode>
                <c:ptCount val="17"/>
                <c:pt idx="0">
                  <c:v>0.12798709255615859</c:v>
                </c:pt>
                <c:pt idx="1">
                  <c:v>0.43205370217049693</c:v>
                </c:pt>
                <c:pt idx="2">
                  <c:v>0.20158907443604326</c:v>
                </c:pt>
                <c:pt idx="3">
                  <c:v>9.696243676663302E-2</c:v>
                </c:pt>
                <c:pt idx="4">
                  <c:v>9.5346041339055443E-2</c:v>
                </c:pt>
                <c:pt idx="5">
                  <c:v>0.26118579368992817</c:v>
                </c:pt>
                <c:pt idx="6">
                  <c:v>4.7181599405351812E-2</c:v>
                </c:pt>
                <c:pt idx="7">
                  <c:v>0.13856061877291309</c:v>
                </c:pt>
                <c:pt idx="8">
                  <c:v>0.46590683730189275</c:v>
                </c:pt>
                <c:pt idx="9">
                  <c:v>0.16565449275783173</c:v>
                </c:pt>
                <c:pt idx="10">
                  <c:v>0.10684015728606339</c:v>
                </c:pt>
                <c:pt idx="11">
                  <c:v>0.58346941428455545</c:v>
                </c:pt>
                <c:pt idx="12">
                  <c:v>0.10051795251991216</c:v>
                </c:pt>
                <c:pt idx="13">
                  <c:v>0.28862935448389782</c:v>
                </c:pt>
                <c:pt idx="14">
                  <c:v>9.7064675708239692E-2</c:v>
                </c:pt>
                <c:pt idx="15">
                  <c:v>3.8255357991627934E-3</c:v>
                </c:pt>
                <c:pt idx="16">
                  <c:v>6.9257171566641976E-2</c:v>
                </c:pt>
              </c:numCache>
            </c:numRef>
          </c:val>
          <c:extLst>
            <c:ext xmlns:c16="http://schemas.microsoft.com/office/drawing/2014/chart" uri="{C3380CC4-5D6E-409C-BE32-E72D297353CC}">
              <c16:uniqueId val="{00000002-6256-4E22-8A8F-6F78636C0C81}"/>
            </c:ext>
          </c:extLst>
        </c:ser>
        <c:ser>
          <c:idx val="3"/>
          <c:order val="3"/>
          <c:tx>
            <c:strRef>
              <c:f>'Grafice final'!$E$138</c:f>
              <c:strCache>
                <c:ptCount val="1"/>
                <c:pt idx="0">
                  <c:v>Economic openess</c:v>
                </c:pt>
              </c:strCache>
            </c:strRef>
          </c:tx>
          <c:spPr>
            <a:solidFill>
              <a:srgbClr val="00B0F0"/>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final'!$E$139:$E$155</c:f>
              <c:numCache>
                <c:formatCode>General</c:formatCode>
                <c:ptCount val="17"/>
                <c:pt idx="0">
                  <c:v>0.43830583577345777</c:v>
                </c:pt>
                <c:pt idx="1">
                  <c:v>0.53916865660403124</c:v>
                </c:pt>
                <c:pt idx="2">
                  <c:v>0.31951983667037209</c:v>
                </c:pt>
                <c:pt idx="3">
                  <c:v>0.18954959595222509</c:v>
                </c:pt>
                <c:pt idx="4">
                  <c:v>0.47514862002460245</c:v>
                </c:pt>
                <c:pt idx="5">
                  <c:v>0.59528451508197588</c:v>
                </c:pt>
                <c:pt idx="6">
                  <c:v>0.23190772716734534</c:v>
                </c:pt>
                <c:pt idx="7">
                  <c:v>0.34578794534585638</c:v>
                </c:pt>
                <c:pt idx="8">
                  <c:v>0.70296526302184004</c:v>
                </c:pt>
                <c:pt idx="9">
                  <c:v>0.43563665396703921</c:v>
                </c:pt>
                <c:pt idx="10">
                  <c:v>0</c:v>
                </c:pt>
                <c:pt idx="11">
                  <c:v>0.75145092282047266</c:v>
                </c:pt>
                <c:pt idx="12">
                  <c:v>0.68172071424558678</c:v>
                </c:pt>
                <c:pt idx="13">
                  <c:v>0.80947100581378595</c:v>
                </c:pt>
                <c:pt idx="14">
                  <c:v>0.62530556613699839</c:v>
                </c:pt>
                <c:pt idx="15">
                  <c:v>0.67817974456949215</c:v>
                </c:pt>
                <c:pt idx="16">
                  <c:v>0.31614032203020259</c:v>
                </c:pt>
              </c:numCache>
            </c:numRef>
          </c:val>
          <c:extLst>
            <c:ext xmlns:c16="http://schemas.microsoft.com/office/drawing/2014/chart" uri="{C3380CC4-5D6E-409C-BE32-E72D297353CC}">
              <c16:uniqueId val="{00000003-6256-4E22-8A8F-6F78636C0C81}"/>
            </c:ext>
          </c:extLst>
        </c:ser>
        <c:ser>
          <c:idx val="4"/>
          <c:order val="4"/>
          <c:tx>
            <c:strRef>
              <c:f>'Grafice final'!$F$138</c:f>
              <c:strCache>
                <c:ptCount val="1"/>
                <c:pt idx="0">
                  <c:v>Logistics &amp; infrastructure</c:v>
                </c:pt>
              </c:strCache>
            </c:strRef>
          </c:tx>
          <c:spPr>
            <a:solidFill>
              <a:srgbClr val="FF3300"/>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final'!$F$139:$F$155</c:f>
              <c:numCache>
                <c:formatCode>General</c:formatCode>
                <c:ptCount val="17"/>
                <c:pt idx="0">
                  <c:v>0.78395989974937352</c:v>
                </c:pt>
                <c:pt idx="1">
                  <c:v>0.77478780986078633</c:v>
                </c:pt>
                <c:pt idx="2">
                  <c:v>0.65959876773675974</c:v>
                </c:pt>
                <c:pt idx="3">
                  <c:v>0.74115732417368863</c:v>
                </c:pt>
                <c:pt idx="4">
                  <c:v>0.83972498090145131</c:v>
                </c:pt>
                <c:pt idx="5">
                  <c:v>0.68180516225629006</c:v>
                </c:pt>
                <c:pt idx="6">
                  <c:v>0.82946728930806768</c:v>
                </c:pt>
                <c:pt idx="7">
                  <c:v>0.53368524443270127</c:v>
                </c:pt>
                <c:pt idx="8">
                  <c:v>0.4779538609702253</c:v>
                </c:pt>
                <c:pt idx="9">
                  <c:v>0.57430570314250107</c:v>
                </c:pt>
                <c:pt idx="10">
                  <c:v>0.5726472407144676</c:v>
                </c:pt>
                <c:pt idx="11">
                  <c:v>0.34964780170441379</c:v>
                </c:pt>
                <c:pt idx="12">
                  <c:v>0.4522453957659619</c:v>
                </c:pt>
                <c:pt idx="13">
                  <c:v>0.28588717783764223</c:v>
                </c:pt>
                <c:pt idx="14">
                  <c:v>0.411528439126847</c:v>
                </c:pt>
                <c:pt idx="15">
                  <c:v>0.17176344221899287</c:v>
                </c:pt>
                <c:pt idx="16">
                  <c:v>0.41639277720657641</c:v>
                </c:pt>
              </c:numCache>
            </c:numRef>
          </c:val>
          <c:extLst>
            <c:ext xmlns:c16="http://schemas.microsoft.com/office/drawing/2014/chart" uri="{C3380CC4-5D6E-409C-BE32-E72D297353CC}">
              <c16:uniqueId val="{00000004-6256-4E22-8A8F-6F78636C0C81}"/>
            </c:ext>
          </c:extLst>
        </c:ser>
        <c:ser>
          <c:idx val="5"/>
          <c:order val="5"/>
          <c:tx>
            <c:strRef>
              <c:f>'Grafice final'!$G$138</c:f>
              <c:strCache>
                <c:ptCount val="1"/>
                <c:pt idx="0">
                  <c:v>Economic stability and development</c:v>
                </c:pt>
              </c:strCache>
            </c:strRef>
          </c:tx>
          <c:spPr>
            <a:solidFill>
              <a:srgbClr val="66FF33"/>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final'!$G$139:$G$155</c:f>
              <c:numCache>
                <c:formatCode>General</c:formatCode>
                <c:ptCount val="17"/>
                <c:pt idx="0">
                  <c:v>0.61383782680190091</c:v>
                </c:pt>
                <c:pt idx="1">
                  <c:v>0.61791417277206107</c:v>
                </c:pt>
                <c:pt idx="2">
                  <c:v>0.69312879769480285</c:v>
                </c:pt>
                <c:pt idx="3">
                  <c:v>0.63070378522030135</c:v>
                </c:pt>
                <c:pt idx="4">
                  <c:v>0.63199301644719263</c:v>
                </c:pt>
                <c:pt idx="5">
                  <c:v>0.57745202518309569</c:v>
                </c:pt>
                <c:pt idx="6">
                  <c:v>0.6044887357283818</c:v>
                </c:pt>
                <c:pt idx="7">
                  <c:v>0.63337300328201707</c:v>
                </c:pt>
                <c:pt idx="8">
                  <c:v>0.61419624023168606</c:v>
                </c:pt>
                <c:pt idx="9">
                  <c:v>0.62768994760935526</c:v>
                </c:pt>
                <c:pt idx="10">
                  <c:v>0.56782507803394688</c:v>
                </c:pt>
                <c:pt idx="11">
                  <c:v>0.349220353817697</c:v>
                </c:pt>
                <c:pt idx="12">
                  <c:v>0.44291993799997276</c:v>
                </c:pt>
                <c:pt idx="13">
                  <c:v>0.47999134430889734</c:v>
                </c:pt>
                <c:pt idx="14">
                  <c:v>0.3853606437885288</c:v>
                </c:pt>
                <c:pt idx="15">
                  <c:v>0.45872225213268325</c:v>
                </c:pt>
                <c:pt idx="16">
                  <c:v>0.44956465664565359</c:v>
                </c:pt>
              </c:numCache>
            </c:numRef>
          </c:val>
          <c:extLst>
            <c:ext xmlns:c16="http://schemas.microsoft.com/office/drawing/2014/chart" uri="{C3380CC4-5D6E-409C-BE32-E72D297353CC}">
              <c16:uniqueId val="{00000005-6256-4E22-8A8F-6F78636C0C81}"/>
            </c:ext>
          </c:extLst>
        </c:ser>
        <c:ser>
          <c:idx val="6"/>
          <c:order val="6"/>
          <c:tx>
            <c:strRef>
              <c:f>'Grafice final'!$H$138</c:f>
              <c:strCache>
                <c:ptCount val="1"/>
                <c:pt idx="0">
                  <c:v>Innovation and IT</c:v>
                </c:pt>
              </c:strCache>
            </c:strRef>
          </c:tx>
          <c:spPr>
            <a:solidFill>
              <a:schemeClr val="accent5">
                <a:lumMod val="75000"/>
              </a:schemeClr>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final'!$H$139:$H$155</c:f>
              <c:numCache>
                <c:formatCode>General</c:formatCode>
                <c:ptCount val="17"/>
                <c:pt idx="0">
                  <c:v>0.81470909064274011</c:v>
                </c:pt>
                <c:pt idx="1">
                  <c:v>0.34623254954951421</c:v>
                </c:pt>
                <c:pt idx="2">
                  <c:v>0.67453173694504975</c:v>
                </c:pt>
                <c:pt idx="3">
                  <c:v>0.43081280737286748</c:v>
                </c:pt>
                <c:pt idx="4">
                  <c:v>0.44588103683813729</c:v>
                </c:pt>
                <c:pt idx="5">
                  <c:v>0.31035296077880048</c:v>
                </c:pt>
                <c:pt idx="6">
                  <c:v>0.3674413587052619</c:v>
                </c:pt>
                <c:pt idx="7">
                  <c:v>0.55040165028660037</c:v>
                </c:pt>
                <c:pt idx="8">
                  <c:v>0.18721396668863446</c:v>
                </c:pt>
                <c:pt idx="9">
                  <c:v>0.49024189702672849</c:v>
                </c:pt>
                <c:pt idx="10">
                  <c:v>0.42875205969145902</c:v>
                </c:pt>
                <c:pt idx="11">
                  <c:v>0.18927504703592224</c:v>
                </c:pt>
                <c:pt idx="12">
                  <c:v>0.26641194379454153</c:v>
                </c:pt>
                <c:pt idx="13">
                  <c:v>4.5066312997347473E-2</c:v>
                </c:pt>
                <c:pt idx="14">
                  <c:v>0.21313910504441821</c:v>
                </c:pt>
                <c:pt idx="15">
                  <c:v>0.24139059533888377</c:v>
                </c:pt>
                <c:pt idx="16">
                  <c:v>0.23517080754614417</c:v>
                </c:pt>
              </c:numCache>
            </c:numRef>
          </c:val>
          <c:extLst>
            <c:ext xmlns:c16="http://schemas.microsoft.com/office/drawing/2014/chart" uri="{C3380CC4-5D6E-409C-BE32-E72D297353CC}">
              <c16:uniqueId val="{00000006-6256-4E22-8A8F-6F78636C0C81}"/>
            </c:ext>
          </c:extLst>
        </c:ser>
        <c:ser>
          <c:idx val="7"/>
          <c:order val="7"/>
          <c:tx>
            <c:strRef>
              <c:f>'Grafice final'!$I$138</c:f>
              <c:strCache>
                <c:ptCount val="1"/>
                <c:pt idx="0">
                  <c:v>Human capital</c:v>
                </c:pt>
              </c:strCache>
            </c:strRef>
          </c:tx>
          <c:spPr>
            <a:solidFill>
              <a:schemeClr val="accent2">
                <a:lumMod val="60000"/>
              </a:schemeClr>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final'!$I$139:$I$155</c:f>
              <c:numCache>
                <c:formatCode>General</c:formatCode>
                <c:ptCount val="17"/>
                <c:pt idx="0">
                  <c:v>0.68958263123662766</c:v>
                </c:pt>
                <c:pt idx="1">
                  <c:v>0.62818615686945867</c:v>
                </c:pt>
                <c:pt idx="2">
                  <c:v>0.72073968614456241</c:v>
                </c:pt>
                <c:pt idx="3">
                  <c:v>0.79263060879118852</c:v>
                </c:pt>
                <c:pt idx="4">
                  <c:v>0.49511474394017324</c:v>
                </c:pt>
                <c:pt idx="5">
                  <c:v>0.54946813911003189</c:v>
                </c:pt>
                <c:pt idx="6">
                  <c:v>0.55630770589093981</c:v>
                </c:pt>
                <c:pt idx="7">
                  <c:v>0.61496031220073033</c:v>
                </c:pt>
                <c:pt idx="8">
                  <c:v>0.31665690063515939</c:v>
                </c:pt>
                <c:pt idx="9">
                  <c:v>0.35246534503593108</c:v>
                </c:pt>
                <c:pt idx="10">
                  <c:v>0.67722378171107112</c:v>
                </c:pt>
                <c:pt idx="11">
                  <c:v>0.58629416640247689</c:v>
                </c:pt>
                <c:pt idx="12">
                  <c:v>0.50097014733045653</c:v>
                </c:pt>
                <c:pt idx="13">
                  <c:v>0.34791176153557063</c:v>
                </c:pt>
                <c:pt idx="14">
                  <c:v>0.25676193656051072</c:v>
                </c:pt>
                <c:pt idx="15">
                  <c:v>0.46602653630769703</c:v>
                </c:pt>
                <c:pt idx="16">
                  <c:v>0.27068218307038844</c:v>
                </c:pt>
              </c:numCache>
            </c:numRef>
          </c:val>
          <c:extLst>
            <c:ext xmlns:c16="http://schemas.microsoft.com/office/drawing/2014/chart" uri="{C3380CC4-5D6E-409C-BE32-E72D297353CC}">
              <c16:uniqueId val="{00000007-6256-4E22-8A8F-6F78636C0C81}"/>
            </c:ext>
          </c:extLst>
        </c:ser>
        <c:ser>
          <c:idx val="8"/>
          <c:order val="8"/>
          <c:tx>
            <c:strRef>
              <c:f>'Grafice final'!$J$138</c:f>
              <c:strCache>
                <c:ptCount val="1"/>
                <c:pt idx="0">
                  <c:v>Governance effectiveness </c:v>
                </c:pt>
              </c:strCache>
            </c:strRef>
          </c:tx>
          <c:spPr>
            <a:solidFill>
              <a:schemeClr val="accent4">
                <a:lumMod val="60000"/>
                <a:lumOff val="40000"/>
              </a:schemeClr>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final'!$J$139:$J$155</c:f>
              <c:numCache>
                <c:formatCode>General</c:formatCode>
                <c:ptCount val="17"/>
                <c:pt idx="0">
                  <c:v>0.91920210583891693</c:v>
                </c:pt>
                <c:pt idx="1">
                  <c:v>0.59892271622136994</c:v>
                </c:pt>
                <c:pt idx="2">
                  <c:v>0.70373948583657464</c:v>
                </c:pt>
                <c:pt idx="3">
                  <c:v>0.82604251255537731</c:v>
                </c:pt>
                <c:pt idx="4">
                  <c:v>0.72090668815260328</c:v>
                </c:pt>
                <c:pt idx="5">
                  <c:v>0.57990490547914042</c:v>
                </c:pt>
                <c:pt idx="6">
                  <c:v>0.7820447488004596</c:v>
                </c:pt>
                <c:pt idx="7">
                  <c:v>0.52660047674719512</c:v>
                </c:pt>
                <c:pt idx="8">
                  <c:v>0.38388813223935336</c:v>
                </c:pt>
                <c:pt idx="9">
                  <c:v>0.40656169372677081</c:v>
                </c:pt>
                <c:pt idx="10">
                  <c:v>0.62123192619521861</c:v>
                </c:pt>
                <c:pt idx="11">
                  <c:v>9.1378918673330312E-2</c:v>
                </c:pt>
                <c:pt idx="12">
                  <c:v>0.37849858649589935</c:v>
                </c:pt>
                <c:pt idx="13">
                  <c:v>0.30029016737266784</c:v>
                </c:pt>
                <c:pt idx="14">
                  <c:v>0.37166871767102183</c:v>
                </c:pt>
                <c:pt idx="15">
                  <c:v>0.19725462070777966</c:v>
                </c:pt>
                <c:pt idx="16">
                  <c:v>0.3008913438979981</c:v>
                </c:pt>
              </c:numCache>
            </c:numRef>
          </c:val>
          <c:extLst>
            <c:ext xmlns:c16="http://schemas.microsoft.com/office/drawing/2014/chart" uri="{C3380CC4-5D6E-409C-BE32-E72D297353CC}">
              <c16:uniqueId val="{00000008-6256-4E22-8A8F-6F78636C0C81}"/>
            </c:ext>
          </c:extLst>
        </c:ser>
        <c:ser>
          <c:idx val="9"/>
          <c:order val="9"/>
          <c:tx>
            <c:strRef>
              <c:f>'Grafice final'!$K$138</c:f>
              <c:strCache>
                <c:ptCount val="1"/>
                <c:pt idx="0">
                  <c:v>Military</c:v>
                </c:pt>
              </c:strCache>
            </c:strRef>
          </c:tx>
          <c:spPr>
            <a:solidFill>
              <a:srgbClr val="00B050"/>
            </a:solidFill>
            <a:ln>
              <a:noFill/>
            </a:ln>
            <a:effectLst/>
          </c:spPr>
          <c:invertIfNegative val="0"/>
          <c:cat>
            <c:strRef>
              <c:f>'Grafice final'!$A$139:$A$155</c:f>
              <c:strCache>
                <c:ptCount val="17"/>
                <c:pt idx="0">
                  <c:v> Estonia</c:v>
                </c:pt>
                <c:pt idx="1">
                  <c:v> Poland</c:v>
                </c:pt>
                <c:pt idx="2">
                  <c:v> Czech Republic</c:v>
                </c:pt>
                <c:pt idx="3">
                  <c:v> Slovenia</c:v>
                </c:pt>
                <c:pt idx="4">
                  <c:v> Latvia</c:v>
                </c:pt>
                <c:pt idx="5">
                  <c:v> Croatia</c:v>
                </c:pt>
                <c:pt idx="6">
                  <c:v> Lithuania</c:v>
                </c:pt>
                <c:pt idx="7">
                  <c:v> Hungary</c:v>
                </c:pt>
                <c:pt idx="8">
                  <c:v> Romania</c:v>
                </c:pt>
                <c:pt idx="9">
                  <c:v> Bulgaria</c:v>
                </c:pt>
                <c:pt idx="10">
                  <c:v> Slovakia</c:v>
                </c:pt>
                <c:pt idx="11">
                  <c:v>Ukraine</c:v>
                </c:pt>
                <c:pt idx="12">
                  <c:v> Montenegro</c:v>
                </c:pt>
                <c:pt idx="13">
                  <c:v> Albania</c:v>
                </c:pt>
                <c:pt idx="14">
                  <c:v>Georgia</c:v>
                </c:pt>
                <c:pt idx="15">
                  <c:v>Moldova</c:v>
                </c:pt>
                <c:pt idx="16">
                  <c:v> North Macedonia</c:v>
                </c:pt>
              </c:strCache>
            </c:strRef>
          </c:cat>
          <c:val>
            <c:numRef>
              <c:f>'Grafice final'!$K$139:$K$155</c:f>
              <c:numCache>
                <c:formatCode>General</c:formatCode>
                <c:ptCount val="17"/>
                <c:pt idx="0">
                  <c:v>0.324143162379534</c:v>
                </c:pt>
                <c:pt idx="1">
                  <c:v>0.78133686762637689</c:v>
                </c:pt>
                <c:pt idx="2">
                  <c:v>0.37508374826665641</c:v>
                </c:pt>
                <c:pt idx="3">
                  <c:v>0.23403135046404669</c:v>
                </c:pt>
                <c:pt idx="4">
                  <c:v>0.29661635375554835</c:v>
                </c:pt>
                <c:pt idx="5">
                  <c:v>0.23500363432486102</c:v>
                </c:pt>
                <c:pt idx="6">
                  <c:v>0.38207059239002583</c:v>
                </c:pt>
                <c:pt idx="7">
                  <c:v>0.28963057533357645</c:v>
                </c:pt>
                <c:pt idx="8">
                  <c:v>0.40892152207462795</c:v>
                </c:pt>
                <c:pt idx="9">
                  <c:v>0.27539364714064979</c:v>
                </c:pt>
                <c:pt idx="10">
                  <c:v>0.28210320960962221</c:v>
                </c:pt>
                <c:pt idx="11">
                  <c:v>0.40392443963775487</c:v>
                </c:pt>
                <c:pt idx="12">
                  <c:v>0.16094975485032362</c:v>
                </c:pt>
                <c:pt idx="13">
                  <c:v>0.17108900564041596</c:v>
                </c:pt>
                <c:pt idx="14">
                  <c:v>5.0848637126219572E-2</c:v>
                </c:pt>
                <c:pt idx="15">
                  <c:v>1.2953367875647669E-3</c:v>
                </c:pt>
                <c:pt idx="16">
                  <c:v>0.18426057144638813</c:v>
                </c:pt>
              </c:numCache>
            </c:numRef>
          </c:val>
          <c:extLst>
            <c:ext xmlns:c16="http://schemas.microsoft.com/office/drawing/2014/chart" uri="{C3380CC4-5D6E-409C-BE32-E72D297353CC}">
              <c16:uniqueId val="{00000009-6256-4E22-8A8F-6F78636C0C81}"/>
            </c:ext>
          </c:extLst>
        </c:ser>
        <c:dLbls>
          <c:showLegendKey val="0"/>
          <c:showVal val="0"/>
          <c:showCatName val="0"/>
          <c:showSerName val="0"/>
          <c:showPercent val="0"/>
          <c:showBubbleSize val="0"/>
        </c:dLbls>
        <c:gapWidth val="150"/>
        <c:overlap val="100"/>
        <c:axId val="751696520"/>
        <c:axId val="751696912"/>
      </c:barChart>
      <c:catAx>
        <c:axId val="75169652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pl-PL"/>
          </a:p>
        </c:txPr>
        <c:crossAx val="751696912"/>
        <c:crosses val="autoZero"/>
        <c:auto val="1"/>
        <c:lblAlgn val="ctr"/>
        <c:lblOffset val="100"/>
        <c:noMultiLvlLbl val="0"/>
      </c:catAx>
      <c:valAx>
        <c:axId val="75169691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l-PL"/>
          </a:p>
        </c:txPr>
        <c:crossAx val="751696520"/>
        <c:crosses val="autoZero"/>
        <c:crossBetween val="between"/>
      </c:valAx>
      <c:spPr>
        <a:noFill/>
        <a:ln>
          <a:noFill/>
        </a:ln>
        <a:effectLst/>
      </c:spPr>
    </c:plotArea>
    <c:legend>
      <c:legendPos val="b"/>
      <c:layout>
        <c:manualLayout>
          <c:xMode val="edge"/>
          <c:yMode val="edge"/>
          <c:x val="8.2656519993579508E-2"/>
          <c:y val="0.76656932221168694"/>
          <c:w val="0.7993859852577333"/>
          <c:h val="0.16430864094227338"/>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pl-P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l-P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xdr:col>
      <xdr:colOff>231775</xdr:colOff>
      <xdr:row>62</xdr:row>
      <xdr:rowOff>28574</xdr:rowOff>
    </xdr:from>
    <xdr:to>
      <xdr:col>9</xdr:col>
      <xdr:colOff>292101</xdr:colOff>
      <xdr:row>80</xdr:row>
      <xdr:rowOff>25400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1576294</xdr:colOff>
      <xdr:row>43</xdr:row>
      <xdr:rowOff>159498</xdr:rowOff>
    </xdr:from>
    <xdr:to>
      <xdr:col>9</xdr:col>
      <xdr:colOff>945403</xdr:colOff>
      <xdr:row>62</xdr:row>
      <xdr:rowOff>153148</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257736</xdr:colOff>
      <xdr:row>155</xdr:row>
      <xdr:rowOff>36606</xdr:rowOff>
    </xdr:from>
    <xdr:to>
      <xdr:col>13</xdr:col>
      <xdr:colOff>336176</xdr:colOff>
      <xdr:row>177</xdr:row>
      <xdr:rowOff>156882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hyperlink" Target="https://comtradeplus.un.org/TradeFlow?Frequency=A&amp;Flows=X&amp;CommodityCodes=TOTAL&amp;Partners=643&amp;Reporters=8&amp;period=2021&amp;AggregateBy=none&amp;BreakdownMode=plus" TargetMode="External"/><Relationship Id="rId2" Type="http://schemas.openxmlformats.org/officeDocument/2006/relationships/hyperlink" Target="https://wits.worldbank.org/CountryProfile/en/Country/WLD/Year/2020" TargetMode="External"/><Relationship Id="rId1" Type="http://schemas.openxmlformats.org/officeDocument/2006/relationships/hyperlink" Target="https://atlas.cid.harvard.edu/rankings%202020" TargetMode="External"/><Relationship Id="rId6" Type="http://schemas.openxmlformats.org/officeDocument/2006/relationships/comments" Target="../comments4.xml"/><Relationship Id="rId5" Type="http://schemas.openxmlformats.org/officeDocument/2006/relationships/vmlDrawing" Target="../drawings/vmlDrawing4.vml"/><Relationship Id="rId4" Type="http://schemas.openxmlformats.org/officeDocument/2006/relationships/hyperlink" Target="https://comtradeplus.un.org/TradeFlow?Frequency=A&amp;Flows=X&amp;CommodityCodes=TOTAL&amp;Partners=643&amp;Reporters=8&amp;period=2021&amp;AggregateBy=none&amp;BreakdownMode=plu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132"/>
  <sheetViews>
    <sheetView zoomScaleNormal="100" zoomScaleSheetLayoutView="85" workbookViewId="0">
      <pane ySplit="1" topLeftCell="A73" activePane="bottomLeft" state="frozen"/>
      <selection activeCell="E1" sqref="E1"/>
      <selection pane="bottomLeft" activeCell="B83" sqref="B83"/>
    </sheetView>
  </sheetViews>
  <sheetFormatPr defaultRowHeight="15" x14ac:dyDescent="0.25"/>
  <cols>
    <col min="1" max="1" width="26.42578125" customWidth="1"/>
    <col min="2" max="2" width="54.5703125" style="16" customWidth="1"/>
    <col min="3" max="3" width="11.5703125" style="150" customWidth="1"/>
    <col min="4" max="4" width="12.85546875" customWidth="1"/>
    <col min="5" max="5" width="14.42578125" customWidth="1"/>
    <col min="6" max="6" width="13.42578125" customWidth="1"/>
    <col min="7" max="7" width="14.28515625" customWidth="1"/>
    <col min="8" max="8" width="15.140625" customWidth="1"/>
    <col min="9" max="9" width="14.5703125" customWidth="1"/>
    <col min="10" max="10" width="12.85546875" customWidth="1"/>
    <col min="11" max="11" width="9.140625" customWidth="1"/>
    <col min="14" max="14" width="11.42578125" customWidth="1"/>
    <col min="15" max="15" width="15.42578125" customWidth="1"/>
    <col min="20" max="20" width="12.140625" customWidth="1"/>
    <col min="21" max="24" width="8.7109375" style="2"/>
  </cols>
  <sheetData>
    <row r="1" spans="1:24" s="1" customFormat="1" ht="15.75" thickBot="1" x14ac:dyDescent="0.3">
      <c r="B1" s="13" t="s">
        <v>0</v>
      </c>
      <c r="C1" s="13"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12" t="s">
        <v>18</v>
      </c>
      <c r="U1" s="52" t="s">
        <v>112</v>
      </c>
      <c r="V1" s="52" t="s">
        <v>113</v>
      </c>
      <c r="W1" s="48" t="s">
        <v>114</v>
      </c>
      <c r="X1" s="49" t="s">
        <v>115</v>
      </c>
    </row>
    <row r="2" spans="1:24" s="58" customFormat="1" x14ac:dyDescent="0.25">
      <c r="A2" s="61" t="s">
        <v>104</v>
      </c>
      <c r="B2" s="24" t="s">
        <v>19</v>
      </c>
      <c r="C2" s="22" t="s">
        <v>20</v>
      </c>
      <c r="D2" s="85">
        <v>0</v>
      </c>
      <c r="E2" s="86">
        <v>0.84831721999999998</v>
      </c>
      <c r="F2" s="86">
        <v>1.00218557</v>
      </c>
      <c r="G2" s="87">
        <v>1.98124447</v>
      </c>
      <c r="H2" s="86">
        <v>1.22164637</v>
      </c>
      <c r="I2" s="86">
        <v>0.28622005699999997</v>
      </c>
      <c r="J2" s="86">
        <v>1.75509527</v>
      </c>
      <c r="K2" s="86">
        <v>0.96279359999999992</v>
      </c>
      <c r="L2" s="86">
        <v>1.12182922</v>
      </c>
      <c r="M2" s="86">
        <v>0.252053162</v>
      </c>
      <c r="N2" s="86">
        <v>0</v>
      </c>
      <c r="O2" s="86">
        <v>0.36324465</v>
      </c>
      <c r="P2" s="86">
        <v>1.2478991699999999</v>
      </c>
      <c r="Q2" s="86">
        <v>1.4568357699999999</v>
      </c>
      <c r="R2" s="86">
        <v>1.6943071699999999</v>
      </c>
      <c r="S2" s="86">
        <v>1.82274267</v>
      </c>
      <c r="T2" s="86">
        <v>0.55513027000000004</v>
      </c>
      <c r="U2" s="58">
        <f>MIN(D2:T2)</f>
        <v>0</v>
      </c>
      <c r="V2" s="58">
        <f>MAX(D2:T2)</f>
        <v>1.98124447</v>
      </c>
    </row>
    <row r="3" spans="1:24" s="58" customFormat="1" ht="15.75" thickBot="1" x14ac:dyDescent="0.3">
      <c r="A3" s="4"/>
      <c r="B3" s="41" t="s">
        <v>21</v>
      </c>
      <c r="C3" s="72" t="s">
        <v>22</v>
      </c>
      <c r="D3" s="88">
        <v>0.21</v>
      </c>
      <c r="E3" s="42">
        <v>0.05</v>
      </c>
      <c r="F3" s="42">
        <v>0.06</v>
      </c>
      <c r="G3" s="42">
        <v>0.11</v>
      </c>
      <c r="H3" s="42">
        <v>0.06</v>
      </c>
      <c r="I3" s="42">
        <v>0.09</v>
      </c>
      <c r="J3" s="42">
        <v>0.09</v>
      </c>
      <c r="K3" s="42">
        <v>0.06</v>
      </c>
      <c r="L3" s="84">
        <v>0.04</v>
      </c>
      <c r="M3" s="42">
        <v>0.1</v>
      </c>
      <c r="N3" s="42">
        <v>0.06</v>
      </c>
      <c r="O3" s="42">
        <v>0.19</v>
      </c>
      <c r="P3" s="42">
        <v>0.09</v>
      </c>
      <c r="Q3" s="42">
        <v>7.0000000000000007E-2</v>
      </c>
      <c r="R3" s="42">
        <v>7.0000000000000007E-2</v>
      </c>
      <c r="S3" s="42">
        <v>7.0000000000000007E-2</v>
      </c>
      <c r="T3" s="89">
        <v>0.04</v>
      </c>
      <c r="U3" s="58">
        <f t="shared" ref="U3:U86" si="0">MIN(D3:T3)</f>
        <v>0.04</v>
      </c>
      <c r="V3" s="58">
        <f t="shared" ref="V3:V86" si="1">MAX(D3:T3)</f>
        <v>0.21</v>
      </c>
    </row>
    <row r="4" spans="1:24" s="58" customFormat="1" ht="60" x14ac:dyDescent="0.25">
      <c r="A4" s="166" t="s">
        <v>23</v>
      </c>
      <c r="B4" s="90" t="s">
        <v>24</v>
      </c>
      <c r="C4" s="73" t="s">
        <v>22</v>
      </c>
      <c r="D4" s="91">
        <v>0.21270560690000001</v>
      </c>
      <c r="E4" s="91">
        <v>8.1261497599999996E-2</v>
      </c>
      <c r="F4" s="92">
        <v>6.0593769399999997E-2</v>
      </c>
      <c r="G4" s="91">
        <v>0.1162488252</v>
      </c>
      <c r="H4" s="91">
        <v>0.1042563587</v>
      </c>
      <c r="I4" s="91">
        <v>0.23021048920000001</v>
      </c>
      <c r="J4" s="91">
        <v>0.1003512877</v>
      </c>
      <c r="K4" s="91">
        <v>8.4757452900000002E-2</v>
      </c>
      <c r="L4" s="91">
        <v>8.8455967199999999E-2</v>
      </c>
      <c r="M4" s="91">
        <v>0.17372954099999999</v>
      </c>
      <c r="N4" s="91">
        <v>0.21794480199999999</v>
      </c>
      <c r="O4" s="93">
        <v>0.2447127529</v>
      </c>
      <c r="P4" s="91">
        <v>6.2181285599999997E-2</v>
      </c>
      <c r="Q4" s="91">
        <v>9.8619860700000006E-2</v>
      </c>
      <c r="R4" s="91">
        <v>0.22927901610000001</v>
      </c>
      <c r="S4" s="91">
        <v>0.14206167829999999</v>
      </c>
      <c r="T4" s="94">
        <v>0.1666861667</v>
      </c>
      <c r="U4" s="58">
        <f t="shared" si="0"/>
        <v>6.0593769399999997E-2</v>
      </c>
      <c r="V4" s="58">
        <f t="shared" si="1"/>
        <v>0.2447127529</v>
      </c>
    </row>
    <row r="5" spans="1:24" s="58" customFormat="1" ht="30" x14ac:dyDescent="0.25">
      <c r="A5" s="167"/>
      <c r="B5" s="20" t="s">
        <v>25</v>
      </c>
      <c r="C5" s="74" t="s">
        <v>22</v>
      </c>
      <c r="D5" s="95">
        <v>7.1839783700000007E-2</v>
      </c>
      <c r="E5" s="95">
        <v>6.2177556100000003E-2</v>
      </c>
      <c r="F5" s="95">
        <v>5.4382879299999999E-2</v>
      </c>
      <c r="G5" s="95">
        <v>7.64441649E-2</v>
      </c>
      <c r="H5" s="95">
        <v>7.9423112000000004E-2</v>
      </c>
      <c r="I5" s="95">
        <v>0.111220439</v>
      </c>
      <c r="J5" s="95">
        <v>7.0248665799999999E-2</v>
      </c>
      <c r="K5" s="95">
        <v>7.6252479499999998E-2</v>
      </c>
      <c r="L5" s="95">
        <v>7.8750714799999996E-2</v>
      </c>
      <c r="M5" s="95">
        <v>7.9426786200000002E-2</v>
      </c>
      <c r="N5" s="95">
        <v>7.2467189200000004E-2</v>
      </c>
      <c r="O5" s="95">
        <v>0.1167550725</v>
      </c>
      <c r="P5" s="96">
        <v>4.6875534000000003E-2</v>
      </c>
      <c r="Q5" s="95">
        <v>5.0356184399999997E-2</v>
      </c>
      <c r="R5" s="95">
        <v>0.10834666229999999</v>
      </c>
      <c r="S5" s="97">
        <v>0.15370586759999999</v>
      </c>
      <c r="T5" s="98">
        <v>7.9180058499999997E-2</v>
      </c>
      <c r="U5" s="58">
        <f t="shared" si="0"/>
        <v>4.6875534000000003E-2</v>
      </c>
      <c r="V5" s="58">
        <f t="shared" si="1"/>
        <v>0.15370586759999999</v>
      </c>
    </row>
    <row r="6" spans="1:24" s="58" customFormat="1" x14ac:dyDescent="0.25">
      <c r="A6" s="167"/>
      <c r="B6" s="100" t="s">
        <v>28</v>
      </c>
      <c r="C6" s="74" t="s">
        <v>29</v>
      </c>
      <c r="D6" s="79">
        <v>3.1726718054171576E-3</v>
      </c>
      <c r="E6" s="28">
        <v>1.2479651313631981</v>
      </c>
      <c r="F6" s="28">
        <v>1.109009148771803</v>
      </c>
      <c r="G6" s="28">
        <v>1.9020218209747284</v>
      </c>
      <c r="H6" s="28">
        <v>6.3933603514848336</v>
      </c>
      <c r="I6" s="29">
        <v>14.379211487612444</v>
      </c>
      <c r="J6" s="28">
        <v>1.4647366557200754</v>
      </c>
      <c r="K6" s="28">
        <v>7.2764982387539101</v>
      </c>
      <c r="L6" s="28">
        <v>10.850436342485123</v>
      </c>
      <c r="M6" s="28">
        <v>8.7793500110895213</v>
      </c>
      <c r="N6" s="28">
        <v>0.53628931357883458</v>
      </c>
      <c r="O6" s="28">
        <v>0.6979900423292269</v>
      </c>
      <c r="P6" s="28">
        <v>2.7654184370456392</v>
      </c>
      <c r="Q6" s="28">
        <v>1.3691434730054926</v>
      </c>
      <c r="R6" s="28">
        <v>1.5110582799128076</v>
      </c>
      <c r="S6" s="28">
        <v>2.1650714730887843</v>
      </c>
      <c r="T6" s="30">
        <v>5.0844170531692381</v>
      </c>
      <c r="U6" s="58">
        <f t="shared" si="0"/>
        <v>3.1726718054171576E-3</v>
      </c>
      <c r="V6" s="58">
        <f t="shared" si="1"/>
        <v>14.379211487612444</v>
      </c>
    </row>
    <row r="7" spans="1:24" s="101" customFormat="1" x14ac:dyDescent="0.25">
      <c r="A7" s="168"/>
      <c r="B7" s="100" t="s">
        <v>30</v>
      </c>
      <c r="C7" s="76" t="s">
        <v>29</v>
      </c>
      <c r="D7" s="28">
        <v>1.8778977411752087</v>
      </c>
      <c r="E7" s="28">
        <v>7.5954081726526628</v>
      </c>
      <c r="F7" s="28">
        <v>1.6325760648437679</v>
      </c>
      <c r="G7" s="28">
        <v>3.29392759711269</v>
      </c>
      <c r="H7" s="28">
        <v>11.458162548341502</v>
      </c>
      <c r="I7" s="28">
        <v>10.130755929292718</v>
      </c>
      <c r="J7" s="28">
        <v>3.0686271474836122</v>
      </c>
      <c r="K7" s="28">
        <v>9.078095086207048</v>
      </c>
      <c r="L7" s="28">
        <v>11.935534475737505</v>
      </c>
      <c r="M7" s="29">
        <v>14.68523232053621</v>
      </c>
      <c r="N7" s="79">
        <v>0.42351632856910809</v>
      </c>
      <c r="O7" s="28">
        <v>1.5485037095944505</v>
      </c>
      <c r="P7" s="28">
        <v>5.9961841049616913</v>
      </c>
      <c r="Q7" s="28">
        <v>4.8311593899091436</v>
      </c>
      <c r="R7" s="28">
        <v>6.2649817091617805</v>
      </c>
      <c r="S7" s="28">
        <v>0.96113020485917799</v>
      </c>
      <c r="T7" s="30">
        <v>8.3617169748861748</v>
      </c>
      <c r="U7" s="58">
        <f t="shared" si="0"/>
        <v>0.42351632856910809</v>
      </c>
      <c r="V7" s="58">
        <f t="shared" si="1"/>
        <v>14.68523232053621</v>
      </c>
    </row>
    <row r="8" spans="1:24" s="58" customFormat="1" x14ac:dyDescent="0.25">
      <c r="A8" s="167"/>
      <c r="B8" s="15" t="s">
        <v>31</v>
      </c>
      <c r="C8" s="19" t="s">
        <v>20</v>
      </c>
      <c r="D8" s="28">
        <v>14.430000000000001</v>
      </c>
      <c r="E8" s="28">
        <v>30.040000000000003</v>
      </c>
      <c r="F8" s="28">
        <v>27.14</v>
      </c>
      <c r="G8" s="28">
        <v>31.21</v>
      </c>
      <c r="H8" s="28">
        <v>28.59</v>
      </c>
      <c r="I8" s="28">
        <v>11.200000000000003</v>
      </c>
      <c r="J8" s="28">
        <v>29.020000000000003</v>
      </c>
      <c r="K8" s="28">
        <v>26.18</v>
      </c>
      <c r="L8" s="28">
        <v>32.480000000000004</v>
      </c>
      <c r="M8" s="29">
        <v>0</v>
      </c>
      <c r="N8" s="28">
        <v>6.7000000000000028</v>
      </c>
      <c r="O8" s="28">
        <v>12.240000000000002</v>
      </c>
      <c r="P8" s="28">
        <v>32.83</v>
      </c>
      <c r="Q8" s="28">
        <v>22.55</v>
      </c>
      <c r="R8" s="28">
        <v>29</v>
      </c>
      <c r="S8" s="79">
        <v>34.010000000000005</v>
      </c>
      <c r="T8" s="30">
        <v>25.67</v>
      </c>
      <c r="U8" s="58">
        <f t="shared" si="0"/>
        <v>0</v>
      </c>
      <c r="V8" s="58">
        <f t="shared" si="1"/>
        <v>34.010000000000005</v>
      </c>
    </row>
    <row r="9" spans="1:24" s="58" customFormat="1" ht="15.75" thickBot="1" x14ac:dyDescent="0.3">
      <c r="A9" s="167"/>
      <c r="B9" s="15" t="s">
        <v>32</v>
      </c>
      <c r="C9" s="19" t="s">
        <v>20</v>
      </c>
      <c r="D9" s="28">
        <v>16.849999999999998</v>
      </c>
      <c r="E9" s="28">
        <v>49.91</v>
      </c>
      <c r="F9" s="28">
        <v>45.04</v>
      </c>
      <c r="G9" s="28">
        <v>51.339999999999996</v>
      </c>
      <c r="H9" s="28">
        <v>47.489999999999995</v>
      </c>
      <c r="I9" s="28">
        <v>19.009999999999998</v>
      </c>
      <c r="J9" s="28">
        <v>48.019999999999996</v>
      </c>
      <c r="K9" s="28">
        <v>43.94</v>
      </c>
      <c r="L9" s="28">
        <v>52.589999999999996</v>
      </c>
      <c r="M9" s="29">
        <v>0</v>
      </c>
      <c r="N9" s="28">
        <v>13.489999999999995</v>
      </c>
      <c r="O9" s="28">
        <v>27.24</v>
      </c>
      <c r="P9" s="79">
        <v>55.08</v>
      </c>
      <c r="Q9" s="28">
        <v>34.909999999999997</v>
      </c>
      <c r="R9" s="28">
        <v>47.879999999999995</v>
      </c>
      <c r="S9" s="102">
        <v>54.239999999999995</v>
      </c>
      <c r="T9" s="30">
        <v>44.28</v>
      </c>
      <c r="U9" s="58">
        <f t="shared" si="0"/>
        <v>0</v>
      </c>
      <c r="V9" s="58">
        <f t="shared" si="1"/>
        <v>55.08</v>
      </c>
    </row>
    <row r="10" spans="1:24" s="58" customFormat="1" x14ac:dyDescent="0.25">
      <c r="A10" s="169" t="s">
        <v>128</v>
      </c>
      <c r="B10" s="103" t="s">
        <v>33</v>
      </c>
      <c r="C10" s="77" t="s">
        <v>34</v>
      </c>
      <c r="D10" s="25">
        <v>0.2858544956398813</v>
      </c>
      <c r="E10" s="26">
        <v>11.295052677083421</v>
      </c>
      <c r="F10" s="26">
        <v>9.6800366130200004</v>
      </c>
      <c r="G10" s="78">
        <v>22.579325008875291</v>
      </c>
      <c r="H10" s="26">
        <v>19.034840027545005</v>
      </c>
      <c r="I10" s="26">
        <v>2.2498385002224763</v>
      </c>
      <c r="J10" s="26">
        <v>17.425737947594406</v>
      </c>
      <c r="K10" s="26">
        <v>20.035906149385248</v>
      </c>
      <c r="L10" s="26">
        <v>12.008765417908442</v>
      </c>
      <c r="M10" s="26">
        <v>2.2390864285792822</v>
      </c>
      <c r="N10" s="26">
        <v>7.5730283695429224</v>
      </c>
      <c r="O10" s="26">
        <v>4.1810449591424206</v>
      </c>
      <c r="P10" s="26">
        <v>9.8641673386131163</v>
      </c>
      <c r="Q10" s="26">
        <v>11.93703257430629</v>
      </c>
      <c r="R10" s="26">
        <v>9.9973157217826536</v>
      </c>
      <c r="S10" s="26">
        <v>7.798323298250712</v>
      </c>
      <c r="T10" s="27">
        <v>5.8523498510186576</v>
      </c>
      <c r="U10" s="58">
        <f t="shared" si="0"/>
        <v>0.2858544956398813</v>
      </c>
      <c r="V10" s="58">
        <f t="shared" si="1"/>
        <v>22.579325008875291</v>
      </c>
    </row>
    <row r="11" spans="1:24" s="58" customFormat="1" x14ac:dyDescent="0.25">
      <c r="B11" s="104" t="s">
        <v>37</v>
      </c>
      <c r="C11" s="19" t="s">
        <v>22</v>
      </c>
      <c r="D11" s="105">
        <v>15.026757051401617</v>
      </c>
      <c r="E11" s="105">
        <v>9.1170670356908374</v>
      </c>
      <c r="F11" s="105">
        <v>11.281824895049001</v>
      </c>
      <c r="G11" s="106">
        <v>4.8567578603089618</v>
      </c>
      <c r="H11" s="105">
        <v>8.6849789986264572</v>
      </c>
      <c r="I11" s="105">
        <v>10.889743161448864</v>
      </c>
      <c r="J11" s="105">
        <v>5.1553669226037862</v>
      </c>
      <c r="K11" s="105">
        <v>11.783882835519877</v>
      </c>
      <c r="L11" s="105">
        <v>9.1069758406285732</v>
      </c>
      <c r="M11" s="105">
        <v>11.601751714028675</v>
      </c>
      <c r="N11" s="107">
        <v>20.072947708705435</v>
      </c>
      <c r="O11" s="105">
        <v>8.5864493116896945</v>
      </c>
      <c r="P11" s="105">
        <v>7.5576227699085647</v>
      </c>
      <c r="Q11" s="105">
        <v>8.8923670207027481</v>
      </c>
      <c r="R11" s="105">
        <v>5.1274538272120225</v>
      </c>
      <c r="S11" s="105">
        <v>4.8691754256333581</v>
      </c>
      <c r="T11" s="108">
        <v>8.755226721268782</v>
      </c>
      <c r="U11" s="58">
        <f t="shared" si="0"/>
        <v>4.8567578603089618</v>
      </c>
      <c r="V11" s="58">
        <f t="shared" si="1"/>
        <v>20.072947708705435</v>
      </c>
    </row>
    <row r="12" spans="1:24" s="58" customFormat="1" x14ac:dyDescent="0.25">
      <c r="B12" s="104" t="s">
        <v>38</v>
      </c>
      <c r="C12" s="19" t="s">
        <v>22</v>
      </c>
      <c r="D12" s="105">
        <v>10.841027008786956</v>
      </c>
      <c r="E12" s="105">
        <v>11.434773466328792</v>
      </c>
      <c r="F12" s="105">
        <v>13.591754244618931</v>
      </c>
      <c r="G12" s="106">
        <v>5.6878282974018566</v>
      </c>
      <c r="H12" s="105">
        <v>12.887138424916367</v>
      </c>
      <c r="I12" s="105">
        <v>13.094030048488911</v>
      </c>
      <c r="J12" s="105">
        <v>8.999083205582604</v>
      </c>
      <c r="K12" s="105">
        <v>10.305210721920096</v>
      </c>
      <c r="L12" s="105">
        <v>16.49034291476768</v>
      </c>
      <c r="M12" s="105">
        <v>14.941100392519713</v>
      </c>
      <c r="N12" s="105">
        <v>11.372314503893783</v>
      </c>
      <c r="O12" s="105">
        <v>10.570517813832994</v>
      </c>
      <c r="P12" s="105">
        <v>6.2474738439487218</v>
      </c>
      <c r="Q12" s="105">
        <v>7.5266390273888915</v>
      </c>
      <c r="R12" s="105">
        <v>8.5423725098381542</v>
      </c>
      <c r="S12" s="105">
        <v>6.3634415437545488</v>
      </c>
      <c r="T12" s="109">
        <v>17.838778441636929</v>
      </c>
      <c r="U12" s="58">
        <f t="shared" si="0"/>
        <v>5.6878282974018566</v>
      </c>
      <c r="V12" s="58">
        <f t="shared" si="1"/>
        <v>17.838778441636929</v>
      </c>
    </row>
    <row r="13" spans="1:24" s="58" customFormat="1" x14ac:dyDescent="0.25">
      <c r="B13" s="110" t="s">
        <v>39</v>
      </c>
      <c r="C13" s="19" t="s">
        <v>22</v>
      </c>
      <c r="D13" s="105">
        <v>67.511073722086877</v>
      </c>
      <c r="E13" s="111">
        <v>62.637368165598772</v>
      </c>
      <c r="F13" s="105">
        <v>68.374140891347537</v>
      </c>
      <c r="G13" s="107">
        <v>83.788950885092603</v>
      </c>
      <c r="H13" s="105">
        <v>64.736787003948081</v>
      </c>
      <c r="I13" s="105">
        <v>64.239964935482092</v>
      </c>
      <c r="J13" s="105">
        <v>78.865947472283807</v>
      </c>
      <c r="K13" s="106">
        <v>61.514170288125072</v>
      </c>
      <c r="L13" s="105">
        <v>63.992563074542197</v>
      </c>
      <c r="M13" s="105">
        <v>68.576503889407604</v>
      </c>
      <c r="N13" s="105">
        <v>61.948489384647289</v>
      </c>
      <c r="O13" s="105">
        <v>63.649922010575452</v>
      </c>
      <c r="P13" s="105">
        <v>77.600825199354048</v>
      </c>
      <c r="Q13" s="105">
        <v>77.553776082969705</v>
      </c>
      <c r="R13" s="105">
        <v>80.528837535228163</v>
      </c>
      <c r="S13" s="105">
        <v>66.498068963933093</v>
      </c>
      <c r="T13" s="108">
        <v>68.038547099308872</v>
      </c>
      <c r="U13" s="58">
        <f t="shared" si="0"/>
        <v>61.514170288125072</v>
      </c>
      <c r="V13" s="58">
        <f t="shared" si="1"/>
        <v>83.788950885092603</v>
      </c>
    </row>
    <row r="14" spans="1:24" s="58" customFormat="1" ht="30" x14ac:dyDescent="0.25">
      <c r="B14" s="110" t="s">
        <v>40</v>
      </c>
      <c r="C14" s="19" t="s">
        <v>22</v>
      </c>
      <c r="D14" s="111">
        <v>2.8534489602395534</v>
      </c>
      <c r="E14" s="105">
        <v>2.9913955913906278</v>
      </c>
      <c r="F14" s="105">
        <v>3.2001384369613506</v>
      </c>
      <c r="G14" s="107">
        <v>7.4685088636575472</v>
      </c>
      <c r="H14" s="105">
        <v>2.8611721139800066</v>
      </c>
      <c r="I14" s="105">
        <v>3.3164290037991733</v>
      </c>
      <c r="J14" s="105">
        <v>3.9508659365487309</v>
      </c>
      <c r="K14" s="105">
        <v>3.9877354730342511</v>
      </c>
      <c r="L14" s="105">
        <v>3.2251209468832616</v>
      </c>
      <c r="M14" s="105">
        <v>3.3025913467230481</v>
      </c>
      <c r="N14" s="105">
        <v>2.9598013057973582</v>
      </c>
      <c r="O14" s="105">
        <v>2.0609622716742222</v>
      </c>
      <c r="P14" s="105">
        <v>3.7356441988636946</v>
      </c>
      <c r="Q14" s="105">
        <v>3.0484298046390297</v>
      </c>
      <c r="R14" s="105">
        <v>4.3764969405356524</v>
      </c>
      <c r="S14" s="106">
        <v>2.0529698626960502</v>
      </c>
      <c r="T14" s="108">
        <v>3.4520850311480618</v>
      </c>
      <c r="U14" s="58">
        <f t="shared" si="0"/>
        <v>2.0529698626960502</v>
      </c>
      <c r="V14" s="58">
        <f t="shared" si="1"/>
        <v>7.4685088636575472</v>
      </c>
    </row>
    <row r="15" spans="1:24" s="58" customFormat="1" ht="30" x14ac:dyDescent="0.25">
      <c r="B15" s="110" t="s">
        <v>41</v>
      </c>
      <c r="C15" s="19" t="s">
        <v>22</v>
      </c>
      <c r="D15" s="106">
        <v>2.6157639244682525</v>
      </c>
      <c r="E15" s="105">
        <v>5.9230840465136572</v>
      </c>
      <c r="F15" s="105">
        <v>3.9559638329091089</v>
      </c>
      <c r="G15" s="105">
        <v>13.461779851588037</v>
      </c>
      <c r="H15" s="105">
        <v>7.3751511113795392</v>
      </c>
      <c r="I15" s="105">
        <v>3.083183098236812</v>
      </c>
      <c r="J15" s="107">
        <v>13.654251629396805</v>
      </c>
      <c r="K15" s="105">
        <v>5.9496365743607855</v>
      </c>
      <c r="L15" s="105">
        <v>4.2921739446390568</v>
      </c>
      <c r="M15" s="105">
        <v>3.7281349129294212</v>
      </c>
      <c r="N15" s="105">
        <v>2.7398728523438063</v>
      </c>
      <c r="O15" s="105">
        <v>5.2722588447176406</v>
      </c>
      <c r="P15" s="105">
        <v>7.9339743826247355</v>
      </c>
      <c r="Q15" s="105">
        <v>8.1081272356793388</v>
      </c>
      <c r="R15" s="105">
        <v>11.023460086996405</v>
      </c>
      <c r="S15" s="105">
        <v>3.5740523951335645</v>
      </c>
      <c r="T15" s="108">
        <v>4.5530810997639559</v>
      </c>
      <c r="U15" s="58">
        <f t="shared" si="0"/>
        <v>2.6157639244682525</v>
      </c>
      <c r="V15" s="58">
        <f t="shared" si="1"/>
        <v>13.654251629396805</v>
      </c>
    </row>
    <row r="16" spans="1:24" s="58" customFormat="1" x14ac:dyDescent="0.25">
      <c r="B16" s="110" t="s">
        <v>42</v>
      </c>
      <c r="C16" s="19" t="s">
        <v>22</v>
      </c>
      <c r="D16" s="105">
        <v>2.6830626023678463</v>
      </c>
      <c r="E16" s="105">
        <v>4.5184392526650381</v>
      </c>
      <c r="F16" s="105">
        <v>3.5693795660672905</v>
      </c>
      <c r="G16" s="105">
        <v>4.4462958004954594</v>
      </c>
      <c r="H16" s="105">
        <v>3.8098370833822477</v>
      </c>
      <c r="I16" s="105">
        <v>3.8045154179698484</v>
      </c>
      <c r="J16" s="105">
        <v>3.0785560946674502</v>
      </c>
      <c r="K16" s="105">
        <v>4.3226654308165102</v>
      </c>
      <c r="L16" s="105">
        <v>3.3611535230797553</v>
      </c>
      <c r="M16" s="105">
        <v>2.4645279250466481</v>
      </c>
      <c r="N16" s="105">
        <v>3.0489075268934447</v>
      </c>
      <c r="O16" s="107">
        <v>5.6252608298116806</v>
      </c>
      <c r="P16" s="105">
        <v>5.0589913378187488</v>
      </c>
      <c r="Q16" s="105">
        <v>4.6160260183092534</v>
      </c>
      <c r="R16" s="105">
        <v>4.0397252296134987</v>
      </c>
      <c r="S16" s="105">
        <v>3.7720540592568983</v>
      </c>
      <c r="T16" s="112">
        <v>2.3693994518417116</v>
      </c>
      <c r="U16" s="58">
        <f t="shared" si="0"/>
        <v>2.3693994518417116</v>
      </c>
      <c r="V16" s="58">
        <f t="shared" si="1"/>
        <v>5.6252608298116806</v>
      </c>
    </row>
    <row r="17" spans="1:22" s="58" customFormat="1" ht="14.45" customHeight="1" thickBot="1" x14ac:dyDescent="0.3">
      <c r="B17" s="113" t="s">
        <v>43</v>
      </c>
      <c r="C17" s="72" t="s">
        <v>34</v>
      </c>
      <c r="D17" s="42">
        <v>11</v>
      </c>
      <c r="E17" s="42">
        <v>20.8</v>
      </c>
      <c r="F17" s="42">
        <v>13.3</v>
      </c>
      <c r="G17" s="42">
        <v>15.7</v>
      </c>
      <c r="H17" s="42">
        <v>15.7</v>
      </c>
      <c r="I17" s="42">
        <v>10.1</v>
      </c>
      <c r="J17" s="42">
        <v>19.600000000000001</v>
      </c>
      <c r="K17" s="42">
        <v>17.399999999999999</v>
      </c>
      <c r="L17" s="42">
        <v>19.600000000000001</v>
      </c>
      <c r="M17" s="42">
        <v>22.4</v>
      </c>
      <c r="N17" s="88">
        <v>0</v>
      </c>
      <c r="O17" s="42">
        <v>12.3</v>
      </c>
      <c r="P17" s="42">
        <v>19.7</v>
      </c>
      <c r="Q17" s="42">
        <v>15.6</v>
      </c>
      <c r="R17" s="42">
        <v>15.1</v>
      </c>
      <c r="S17" s="42">
        <v>14.6</v>
      </c>
      <c r="T17" s="89">
        <v>44.9</v>
      </c>
      <c r="U17" s="58">
        <f t="shared" si="0"/>
        <v>0</v>
      </c>
      <c r="V17" s="58">
        <f t="shared" si="1"/>
        <v>44.9</v>
      </c>
    </row>
    <row r="18" spans="1:22" s="58" customFormat="1" x14ac:dyDescent="0.25">
      <c r="A18" s="63" t="s">
        <v>130</v>
      </c>
      <c r="B18" s="173" t="s">
        <v>36</v>
      </c>
      <c r="C18" s="19" t="s">
        <v>22</v>
      </c>
      <c r="D18" s="31">
        <v>13.8</v>
      </c>
      <c r="E18" s="31">
        <v>37.9</v>
      </c>
      <c r="F18" s="31">
        <v>53.6</v>
      </c>
      <c r="G18" s="31">
        <v>38.9</v>
      </c>
      <c r="H18" s="80">
        <v>10.6</v>
      </c>
      <c r="I18" s="28">
        <v>68.752048726139392</v>
      </c>
      <c r="J18" s="31">
        <v>56.6</v>
      </c>
      <c r="K18" s="31">
        <v>45.5</v>
      </c>
      <c r="L18" s="31">
        <v>74.900000000000006</v>
      </c>
      <c r="M18" s="99">
        <v>90</v>
      </c>
      <c r="N18" s="31">
        <v>28</v>
      </c>
      <c r="O18" s="31">
        <v>52</v>
      </c>
      <c r="P18" s="31">
        <v>42.8</v>
      </c>
      <c r="Q18" s="31">
        <v>28.2</v>
      </c>
      <c r="R18" s="31">
        <v>56.3</v>
      </c>
      <c r="S18" s="31">
        <v>45.8</v>
      </c>
      <c r="T18" s="32">
        <v>27</v>
      </c>
      <c r="U18" s="58">
        <f>MIN(D18:T18)</f>
        <v>10.6</v>
      </c>
      <c r="V18" s="58">
        <f>MAX(D18:T18)</f>
        <v>90</v>
      </c>
    </row>
    <row r="19" spans="1:22" s="58" customFormat="1" ht="14.45" customHeight="1" x14ac:dyDescent="0.25">
      <c r="A19" s="57"/>
      <c r="B19" s="173" t="s">
        <v>131</v>
      </c>
      <c r="C19" s="154" t="s">
        <v>20</v>
      </c>
      <c r="D19">
        <v>0.15</v>
      </c>
      <c r="E19">
        <v>0.02</v>
      </c>
      <c r="F19">
        <v>7.0000000000000007E-2</v>
      </c>
      <c r="G19">
        <v>0.02</v>
      </c>
      <c r="H19">
        <v>0</v>
      </c>
      <c r="I19">
        <v>0</v>
      </c>
      <c r="J19">
        <v>0.01</v>
      </c>
      <c r="K19">
        <v>0</v>
      </c>
      <c r="L19">
        <v>0.01</v>
      </c>
      <c r="M19">
        <v>0</v>
      </c>
      <c r="N19">
        <v>0</v>
      </c>
      <c r="O19">
        <v>0</v>
      </c>
      <c r="P19">
        <v>0.11</v>
      </c>
      <c r="Q19">
        <v>0.6</v>
      </c>
      <c r="R19">
        <v>0.01</v>
      </c>
      <c r="S19">
        <v>0</v>
      </c>
      <c r="T19">
        <v>0.4</v>
      </c>
      <c r="U19" s="58">
        <f t="shared" ref="U19:U26" si="2">MIN(D19:T19)</f>
        <v>0</v>
      </c>
      <c r="V19" s="58">
        <f t="shared" ref="V19:V26" si="3">MAX(D19:T19)</f>
        <v>0.6</v>
      </c>
    </row>
    <row r="20" spans="1:22" s="58" customFormat="1" ht="14.45" customHeight="1" x14ac:dyDescent="0.25">
      <c r="A20" s="57"/>
      <c r="B20" s="173" t="s">
        <v>132</v>
      </c>
      <c r="C20" s="154" t="s">
        <v>20</v>
      </c>
      <c r="D20" s="10">
        <v>55.555555555555557</v>
      </c>
      <c r="E20" s="10">
        <v>1.1904761904761905</v>
      </c>
      <c r="F20" s="10">
        <v>15.685714285714287</v>
      </c>
      <c r="G20" s="10">
        <v>0.76500000000000001</v>
      </c>
      <c r="H20" s="10">
        <v>0</v>
      </c>
      <c r="I20" s="10">
        <f>0.28/20*100</f>
        <v>1.4000000000000001</v>
      </c>
      <c r="J20" s="10">
        <v>12.324137931034484</v>
      </c>
      <c r="K20" s="10">
        <v>0</v>
      </c>
      <c r="L20" s="10">
        <v>1.2962962962962963</v>
      </c>
      <c r="M20" s="159">
        <v>0</v>
      </c>
      <c r="N20" s="10">
        <v>0</v>
      </c>
      <c r="O20" s="10">
        <v>0</v>
      </c>
      <c r="P20" s="10">
        <v>3.3893280632411065</v>
      </c>
      <c r="Q20" s="10">
        <v>31.916666666666664</v>
      </c>
      <c r="R20" s="10">
        <v>5.4054054054054057E-2</v>
      </c>
      <c r="S20" s="10">
        <v>0</v>
      </c>
      <c r="T20" s="10">
        <f>6.67/257*100</f>
        <v>2.595330739299611</v>
      </c>
      <c r="U20" s="58">
        <f t="shared" si="2"/>
        <v>0</v>
      </c>
      <c r="V20" s="58">
        <f t="shared" si="3"/>
        <v>55.555555555555557</v>
      </c>
    </row>
    <row r="21" spans="1:22" s="58" customFormat="1" ht="14.45" customHeight="1" x14ac:dyDescent="0.25">
      <c r="A21" s="57"/>
      <c r="B21" s="173" t="s">
        <v>133</v>
      </c>
      <c r="C21" s="19" t="s">
        <v>20</v>
      </c>
      <c r="D21" s="143">
        <v>0.2</v>
      </c>
      <c r="E21" s="143">
        <v>3.81</v>
      </c>
      <c r="F21" s="143">
        <v>1.54</v>
      </c>
      <c r="G21" s="143">
        <v>12.38</v>
      </c>
      <c r="H21" s="143">
        <v>2.21</v>
      </c>
      <c r="I21" s="143">
        <v>0.99</v>
      </c>
      <c r="J21" s="143">
        <v>6.15</v>
      </c>
      <c r="K21" s="143">
        <v>1.27</v>
      </c>
      <c r="L21" s="143">
        <v>1.89</v>
      </c>
      <c r="M21" s="143">
        <v>0.68</v>
      </c>
      <c r="N21" s="143">
        <v>0.23</v>
      </c>
      <c r="O21" s="143">
        <v>1.1100000000000001</v>
      </c>
      <c r="P21" s="143">
        <v>36.72</v>
      </c>
      <c r="Q21" s="143">
        <v>5.13</v>
      </c>
      <c r="R21" s="143">
        <v>2.65</v>
      </c>
      <c r="S21" s="143">
        <v>1.52</v>
      </c>
      <c r="T21" s="143">
        <v>28.66</v>
      </c>
      <c r="U21" s="58">
        <f t="shared" si="2"/>
        <v>0.2</v>
      </c>
      <c r="V21" s="58">
        <f t="shared" si="3"/>
        <v>36.72</v>
      </c>
    </row>
    <row r="22" spans="1:22" s="58" customFormat="1" ht="14.45" customHeight="1" x14ac:dyDescent="0.25">
      <c r="A22" s="57"/>
      <c r="B22" s="173" t="s">
        <v>134</v>
      </c>
      <c r="C22" s="19" t="s">
        <v>20</v>
      </c>
      <c r="D22" s="143">
        <v>0</v>
      </c>
      <c r="E22" s="143">
        <v>0.71</v>
      </c>
      <c r="F22" s="143">
        <v>0.99</v>
      </c>
      <c r="G22" s="143">
        <v>0.34</v>
      </c>
      <c r="H22" s="143">
        <v>0.32</v>
      </c>
      <c r="I22" s="143">
        <v>0.02</v>
      </c>
      <c r="J22" s="143">
        <v>3.2000000000000001E-2</v>
      </c>
      <c r="K22" s="143">
        <v>0.08</v>
      </c>
      <c r="L22" s="143">
        <v>0.67</v>
      </c>
      <c r="M22" s="143">
        <v>0.05</v>
      </c>
      <c r="N22" s="143">
        <v>0.12</v>
      </c>
      <c r="O22" s="143">
        <v>0.04</v>
      </c>
      <c r="P22" s="143">
        <v>6.96</v>
      </c>
      <c r="Q22" s="143">
        <v>3.01</v>
      </c>
      <c r="R22" s="143">
        <v>0</v>
      </c>
      <c r="S22" s="75">
        <v>0</v>
      </c>
      <c r="T22" s="143">
        <v>1.76</v>
      </c>
      <c r="U22" s="58">
        <f t="shared" si="2"/>
        <v>0</v>
      </c>
      <c r="V22" s="58">
        <f t="shared" si="3"/>
        <v>6.96</v>
      </c>
    </row>
    <row r="23" spans="1:22" s="58" customFormat="1" ht="14.45" customHeight="1" x14ac:dyDescent="0.25">
      <c r="A23" s="57"/>
      <c r="B23" s="175" t="s">
        <v>135</v>
      </c>
      <c r="C23" s="19" t="s">
        <v>20</v>
      </c>
      <c r="D23" s="11">
        <v>0.03</v>
      </c>
      <c r="E23" s="11">
        <v>1.19</v>
      </c>
      <c r="F23" s="11">
        <v>0.11</v>
      </c>
      <c r="G23" s="11">
        <v>2.12</v>
      </c>
      <c r="H23" s="11">
        <v>0.41</v>
      </c>
      <c r="I23" s="11">
        <v>0</v>
      </c>
      <c r="J23" s="11">
        <v>2.13</v>
      </c>
      <c r="K23" s="177">
        <v>0.01</v>
      </c>
      <c r="L23" s="11">
        <v>0.25</v>
      </c>
      <c r="M23" s="11">
        <v>0.01</v>
      </c>
      <c r="N23" s="11">
        <v>0.01</v>
      </c>
      <c r="O23" s="11">
        <v>0.09</v>
      </c>
      <c r="P23" s="11">
        <v>7.67</v>
      </c>
      <c r="Q23" s="11">
        <v>1.4</v>
      </c>
      <c r="R23" s="11">
        <v>0.54</v>
      </c>
      <c r="S23" s="11">
        <v>0.38</v>
      </c>
      <c r="T23" s="11">
        <v>8.06</v>
      </c>
      <c r="U23" s="58">
        <f t="shared" si="2"/>
        <v>0</v>
      </c>
      <c r="V23" s="58">
        <f t="shared" si="3"/>
        <v>8.06</v>
      </c>
    </row>
    <row r="24" spans="1:22" s="58" customFormat="1" ht="14.45" customHeight="1" x14ac:dyDescent="0.25">
      <c r="A24" s="57"/>
      <c r="B24" s="174" t="s">
        <v>136</v>
      </c>
      <c r="C24" s="19" t="s">
        <v>20</v>
      </c>
      <c r="D24" s="11">
        <v>2.39</v>
      </c>
      <c r="E24" s="11">
        <v>1.73</v>
      </c>
      <c r="F24" s="11">
        <v>1.87</v>
      </c>
      <c r="G24" s="11">
        <v>1.1100000000000001</v>
      </c>
      <c r="H24" s="50">
        <v>0</v>
      </c>
      <c r="I24" s="11">
        <v>3.46</v>
      </c>
      <c r="J24" s="11">
        <v>0.06</v>
      </c>
      <c r="K24" s="11">
        <v>1.59</v>
      </c>
      <c r="L24" s="11">
        <v>0.13</v>
      </c>
      <c r="M24" s="11">
        <v>0.08</v>
      </c>
      <c r="N24" s="11">
        <v>0.65</v>
      </c>
      <c r="O24" s="11">
        <v>0.64</v>
      </c>
      <c r="P24" s="11">
        <v>0.61</v>
      </c>
      <c r="Q24" s="11">
        <v>6.22</v>
      </c>
      <c r="R24" s="11">
        <v>1.51</v>
      </c>
      <c r="S24" s="11">
        <v>1.1200000000000001</v>
      </c>
      <c r="T24" s="11">
        <v>4.43</v>
      </c>
      <c r="U24" s="58">
        <f t="shared" si="2"/>
        <v>0</v>
      </c>
      <c r="V24" s="58">
        <f t="shared" si="3"/>
        <v>6.22</v>
      </c>
    </row>
    <row r="25" spans="1:22" s="58" customFormat="1" ht="14.45" customHeight="1" x14ac:dyDescent="0.25">
      <c r="A25" s="57"/>
      <c r="B25" s="63" t="s">
        <v>137</v>
      </c>
      <c r="C25" s="19" t="s">
        <v>20</v>
      </c>
      <c r="D25" s="50">
        <v>0</v>
      </c>
      <c r="E25" s="11">
        <v>2.0099999999999998</v>
      </c>
      <c r="F25" s="11">
        <v>0</v>
      </c>
      <c r="G25" s="11">
        <v>3.93</v>
      </c>
      <c r="H25" s="11">
        <v>0</v>
      </c>
      <c r="I25" s="11">
        <v>0</v>
      </c>
      <c r="J25" s="11">
        <v>1.92</v>
      </c>
      <c r="K25" s="11">
        <v>0</v>
      </c>
      <c r="L25" s="11">
        <v>0</v>
      </c>
      <c r="M25" s="11">
        <v>0</v>
      </c>
      <c r="N25" s="11">
        <v>0</v>
      </c>
      <c r="O25" s="11">
        <v>0</v>
      </c>
      <c r="P25" s="11">
        <v>0</v>
      </c>
      <c r="Q25" s="11">
        <v>1.3</v>
      </c>
      <c r="R25" s="11">
        <v>1.87</v>
      </c>
      <c r="S25" s="11">
        <v>0.69</v>
      </c>
      <c r="T25" s="11">
        <v>13.11</v>
      </c>
      <c r="U25" s="58">
        <f t="shared" si="2"/>
        <v>0</v>
      </c>
      <c r="V25" s="58">
        <f t="shared" si="3"/>
        <v>13.11</v>
      </c>
    </row>
    <row r="26" spans="1:22" s="58" customFormat="1" ht="14.45" customHeight="1" thickBot="1" x14ac:dyDescent="0.3">
      <c r="A26" s="57"/>
      <c r="B26" s="63" t="s">
        <v>138</v>
      </c>
      <c r="C26" s="19" t="s">
        <v>20</v>
      </c>
      <c r="D26" s="50">
        <v>0</v>
      </c>
      <c r="E26" s="11">
        <v>0</v>
      </c>
      <c r="F26" s="11">
        <v>0.01</v>
      </c>
      <c r="G26" s="11">
        <v>0</v>
      </c>
      <c r="H26" s="11">
        <v>0</v>
      </c>
      <c r="I26" s="11">
        <v>0</v>
      </c>
      <c r="J26" s="11">
        <v>0</v>
      </c>
      <c r="K26" s="11">
        <v>0</v>
      </c>
      <c r="L26" s="11">
        <v>0</v>
      </c>
      <c r="M26" s="11">
        <v>0</v>
      </c>
      <c r="N26" s="11">
        <v>0</v>
      </c>
      <c r="O26" s="11">
        <v>0</v>
      </c>
      <c r="P26" s="11">
        <v>0</v>
      </c>
      <c r="Q26" s="11">
        <v>0</v>
      </c>
      <c r="R26" s="11">
        <v>0</v>
      </c>
      <c r="S26" s="11">
        <v>0</v>
      </c>
      <c r="T26" s="11">
        <v>0</v>
      </c>
      <c r="U26" s="58">
        <f t="shared" si="2"/>
        <v>0</v>
      </c>
      <c r="V26" s="58">
        <f t="shared" si="3"/>
        <v>0.01</v>
      </c>
    </row>
    <row r="27" spans="1:22" s="58" customFormat="1" x14ac:dyDescent="0.25">
      <c r="A27" s="171" t="s">
        <v>105</v>
      </c>
      <c r="B27" s="23" t="s">
        <v>44</v>
      </c>
      <c r="C27" s="22" t="s">
        <v>29</v>
      </c>
      <c r="D27" s="26">
        <v>37.463435430255345</v>
      </c>
      <c r="E27" s="26">
        <v>68.543494835244772</v>
      </c>
      <c r="F27" s="26">
        <v>60.647503105201359</v>
      </c>
      <c r="G27" s="26">
        <v>74.839284949554099</v>
      </c>
      <c r="H27" s="26">
        <v>85.501822384777043</v>
      </c>
      <c r="I27" s="26">
        <v>52.89819651215435</v>
      </c>
      <c r="J27" s="26">
        <v>90.377837403536702</v>
      </c>
      <c r="K27" s="26">
        <v>70.34120879974283</v>
      </c>
      <c r="L27" s="26">
        <v>87.561129569901965</v>
      </c>
      <c r="M27" s="26">
        <v>40.882329668024269</v>
      </c>
      <c r="N27" s="26">
        <v>52.681212835926829</v>
      </c>
      <c r="O27" s="26">
        <v>74.894572263713215</v>
      </c>
      <c r="P27" s="26">
        <v>61.718276573030508</v>
      </c>
      <c r="Q27" s="26">
        <v>42.537070498550968</v>
      </c>
      <c r="R27" s="25">
        <v>99.064424946361413</v>
      </c>
      <c r="S27" s="26">
        <v>90.380292378305285</v>
      </c>
      <c r="T27" s="114">
        <v>35.456618611958937</v>
      </c>
      <c r="U27" s="58">
        <f t="shared" si="0"/>
        <v>35.456618611958937</v>
      </c>
      <c r="V27" s="58">
        <f t="shared" si="1"/>
        <v>99.064424946361413</v>
      </c>
    </row>
    <row r="28" spans="1:22" s="58" customFormat="1" x14ac:dyDescent="0.25">
      <c r="A28" s="54"/>
      <c r="B28" s="14" t="s">
        <v>45</v>
      </c>
      <c r="C28" s="19" t="s">
        <v>22</v>
      </c>
      <c r="D28" s="80">
        <v>30.62</v>
      </c>
      <c r="E28" s="31">
        <v>61.33</v>
      </c>
      <c r="F28" s="31">
        <v>51.28</v>
      </c>
      <c r="G28" s="31">
        <v>72.73</v>
      </c>
      <c r="H28" s="31">
        <v>78.3</v>
      </c>
      <c r="I28" s="31">
        <v>43.19</v>
      </c>
      <c r="J28" s="31">
        <v>81.55</v>
      </c>
      <c r="K28" s="31">
        <v>63.47</v>
      </c>
      <c r="L28" s="31">
        <v>80.489999999999995</v>
      </c>
      <c r="M28" s="31">
        <v>30.62</v>
      </c>
      <c r="N28" s="31">
        <v>42.83</v>
      </c>
      <c r="O28" s="31">
        <v>66.209999999999994</v>
      </c>
      <c r="P28" s="31">
        <v>57.91</v>
      </c>
      <c r="Q28" s="31">
        <v>40.85</v>
      </c>
      <c r="R28" s="99">
        <v>93.8</v>
      </c>
      <c r="S28" s="31">
        <v>83.63</v>
      </c>
      <c r="T28" s="32">
        <v>40.75</v>
      </c>
      <c r="U28" s="58">
        <f t="shared" si="0"/>
        <v>30.62</v>
      </c>
      <c r="V28" s="58">
        <f t="shared" si="1"/>
        <v>93.8</v>
      </c>
    </row>
    <row r="29" spans="1:22" s="58" customFormat="1" x14ac:dyDescent="0.25">
      <c r="A29" s="54"/>
      <c r="B29" s="14" t="s">
        <v>46</v>
      </c>
      <c r="C29" s="19" t="s">
        <v>22</v>
      </c>
      <c r="D29" s="31">
        <v>43.91</v>
      </c>
      <c r="E29" s="31">
        <v>59.65</v>
      </c>
      <c r="F29" s="31">
        <v>52.75</v>
      </c>
      <c r="G29" s="31">
        <v>69.77</v>
      </c>
      <c r="H29" s="31">
        <v>78.66</v>
      </c>
      <c r="I29" s="31">
        <v>59.63</v>
      </c>
      <c r="J29" s="31">
        <v>81.239999999999995</v>
      </c>
      <c r="K29" s="31">
        <v>66.900000000000006</v>
      </c>
      <c r="L29" s="31">
        <v>75.97</v>
      </c>
      <c r="M29" s="31">
        <v>57.99</v>
      </c>
      <c r="N29" s="31">
        <v>62.2</v>
      </c>
      <c r="O29" s="31">
        <v>82.25</v>
      </c>
      <c r="P29" s="31">
        <v>54.53</v>
      </c>
      <c r="Q29" s="31">
        <v>46.51</v>
      </c>
      <c r="R29" s="99">
        <v>94.03</v>
      </c>
      <c r="S29" s="31">
        <v>77.290000000000006</v>
      </c>
      <c r="T29" s="115">
        <v>41.87</v>
      </c>
      <c r="U29" s="58">
        <f t="shared" si="0"/>
        <v>41.87</v>
      </c>
      <c r="V29" s="58">
        <f t="shared" si="1"/>
        <v>94.03</v>
      </c>
    </row>
    <row r="30" spans="1:22" s="58" customFormat="1" ht="15.75" thickBot="1" x14ac:dyDescent="0.3">
      <c r="A30" s="54"/>
      <c r="B30" s="172" t="s">
        <v>47</v>
      </c>
      <c r="C30" s="72" t="s">
        <v>20</v>
      </c>
      <c r="D30" s="42">
        <v>6.68</v>
      </c>
      <c r="E30" s="42">
        <v>2.5299999999999998</v>
      </c>
      <c r="F30" s="42">
        <v>6.76</v>
      </c>
      <c r="G30" s="42">
        <v>2.7</v>
      </c>
      <c r="H30" s="84">
        <v>19.79</v>
      </c>
      <c r="I30" s="42">
        <v>6.8</v>
      </c>
      <c r="J30" s="42">
        <v>16.14</v>
      </c>
      <c r="K30" s="42">
        <v>9.34</v>
      </c>
      <c r="L30" s="42">
        <v>4.43</v>
      </c>
      <c r="M30" s="42">
        <v>2.86</v>
      </c>
      <c r="N30" s="42">
        <v>11.84</v>
      </c>
      <c r="O30" s="42">
        <v>5.04</v>
      </c>
      <c r="P30" s="42">
        <v>5.46</v>
      </c>
      <c r="Q30" s="42">
        <v>4.13</v>
      </c>
      <c r="R30" s="88">
        <v>0.83</v>
      </c>
      <c r="S30" s="42">
        <v>3.48</v>
      </c>
      <c r="T30" s="44">
        <v>3.98</v>
      </c>
      <c r="U30" s="58">
        <f t="shared" si="0"/>
        <v>0.83</v>
      </c>
      <c r="V30" s="58">
        <f t="shared" si="1"/>
        <v>19.79</v>
      </c>
    </row>
    <row r="31" spans="1:22" s="58" customFormat="1" ht="15.6" customHeight="1" x14ac:dyDescent="0.25">
      <c r="A31" s="55"/>
      <c r="B31" s="180" t="s">
        <v>26</v>
      </c>
      <c r="C31" s="74" t="s">
        <v>27</v>
      </c>
      <c r="D31" s="31">
        <v>2.7</v>
      </c>
      <c r="E31" s="31">
        <v>3.1</v>
      </c>
      <c r="F31" s="31">
        <v>3</v>
      </c>
      <c r="G31" s="31">
        <v>3</v>
      </c>
      <c r="H31" s="31">
        <v>3.5</v>
      </c>
      <c r="I31" s="31">
        <v>2.2999999999999998</v>
      </c>
      <c r="J31" s="31">
        <v>3.1</v>
      </c>
      <c r="K31" s="31">
        <v>3.3</v>
      </c>
      <c r="L31" s="31">
        <v>3.5</v>
      </c>
      <c r="M31" s="99">
        <v>1.9</v>
      </c>
      <c r="N31" s="31">
        <v>2.5</v>
      </c>
      <c r="O31" s="31">
        <v>3</v>
      </c>
      <c r="P31" s="31">
        <v>3.5</v>
      </c>
      <c r="Q31" s="31">
        <v>2.9</v>
      </c>
      <c r="R31" s="31">
        <v>3.3</v>
      </c>
      <c r="S31" s="80">
        <v>3.6</v>
      </c>
      <c r="T31" s="32">
        <v>2.4</v>
      </c>
      <c r="U31" s="58">
        <f>MIN(D31:T31)</f>
        <v>1.9</v>
      </c>
      <c r="V31" s="58">
        <f>MAX(D31:T31)</f>
        <v>3.6</v>
      </c>
    </row>
    <row r="32" spans="1:22" s="58" customFormat="1" x14ac:dyDescent="0.25">
      <c r="A32" s="55"/>
      <c r="B32" s="181" t="s">
        <v>139</v>
      </c>
      <c r="C32" s="74" t="s">
        <v>27</v>
      </c>
      <c r="D32" s="31">
        <v>2.2999999999999998</v>
      </c>
      <c r="E32" s="31">
        <v>3.3</v>
      </c>
      <c r="F32" s="31">
        <v>3.4</v>
      </c>
      <c r="G32" s="31">
        <v>3.6</v>
      </c>
      <c r="H32" s="80">
        <v>3.7</v>
      </c>
      <c r="I32" s="31">
        <v>2.6</v>
      </c>
      <c r="J32" s="31">
        <v>3.1</v>
      </c>
      <c r="K32" s="31">
        <v>3.7</v>
      </c>
      <c r="L32" s="31">
        <v>3.6</v>
      </c>
      <c r="M32" s="31">
        <v>2.8</v>
      </c>
      <c r="N32" s="31">
        <v>2.8</v>
      </c>
      <c r="O32" s="31">
        <v>3.2</v>
      </c>
      <c r="P32" s="31">
        <v>3.6</v>
      </c>
      <c r="Q32" s="31">
        <v>3.3</v>
      </c>
      <c r="R32" s="99">
        <v>3.4</v>
      </c>
      <c r="S32" s="31">
        <v>3.3</v>
      </c>
      <c r="T32" s="32">
        <v>2.6</v>
      </c>
      <c r="U32" s="58">
        <f t="shared" ref="U32:U37" si="4">MIN(D32:T32)</f>
        <v>2.2999999999999998</v>
      </c>
      <c r="V32" s="58">
        <f t="shared" ref="V32:V37" si="5">MAX(D32:T32)</f>
        <v>3.7</v>
      </c>
    </row>
    <row r="33" spans="1:22" s="58" customFormat="1" x14ac:dyDescent="0.25">
      <c r="A33" s="62" t="s">
        <v>129</v>
      </c>
      <c r="B33" s="181" t="s">
        <v>140</v>
      </c>
      <c r="C33" s="74" t="s">
        <v>27</v>
      </c>
      <c r="D33" s="31">
        <v>2.4</v>
      </c>
      <c r="E33" s="31">
        <v>3.1</v>
      </c>
      <c r="F33" s="31">
        <v>3</v>
      </c>
      <c r="G33" s="31">
        <v>3</v>
      </c>
      <c r="H33" s="80">
        <v>3.2</v>
      </c>
      <c r="I33" s="31">
        <v>2.6</v>
      </c>
      <c r="J33" s="31">
        <v>2.7</v>
      </c>
      <c r="K33" s="31">
        <v>3.3</v>
      </c>
      <c r="L33" s="31">
        <v>3.2</v>
      </c>
      <c r="M33" s="31">
        <v>1.9</v>
      </c>
      <c r="N33" s="31">
        <v>2.6</v>
      </c>
      <c r="O33" s="31">
        <v>3.1</v>
      </c>
      <c r="P33" s="31">
        <v>3.4</v>
      </c>
      <c r="Q33" s="31">
        <v>2.7</v>
      </c>
      <c r="R33" s="99">
        <v>3.2</v>
      </c>
      <c r="S33" s="31">
        <v>3.4</v>
      </c>
      <c r="T33" s="32">
        <v>2.4</v>
      </c>
      <c r="U33" s="58">
        <f t="shared" si="4"/>
        <v>1.9</v>
      </c>
      <c r="V33" s="58">
        <f t="shared" si="5"/>
        <v>3.4</v>
      </c>
    </row>
    <row r="34" spans="1:22" s="58" customFormat="1" x14ac:dyDescent="0.25">
      <c r="A34" s="55"/>
      <c r="B34" s="182" t="s">
        <v>35</v>
      </c>
      <c r="C34" s="74" t="s">
        <v>27</v>
      </c>
      <c r="D34" s="99">
        <v>1.2</v>
      </c>
      <c r="E34" s="31">
        <v>3.1</v>
      </c>
      <c r="F34" s="31">
        <v>2.4</v>
      </c>
      <c r="G34" s="31">
        <v>4.5</v>
      </c>
      <c r="H34" s="31">
        <v>3.1</v>
      </c>
      <c r="I34" s="31">
        <v>3.9</v>
      </c>
      <c r="J34" s="31">
        <v>3.8</v>
      </c>
      <c r="K34" s="80">
        <v>4.5999999999999996</v>
      </c>
      <c r="L34" s="31">
        <v>4.5999999999999996</v>
      </c>
      <c r="M34" s="31">
        <v>3</v>
      </c>
      <c r="N34" s="31">
        <v>3.1</v>
      </c>
      <c r="O34" s="31">
        <v>2.1</v>
      </c>
      <c r="P34" s="31">
        <v>3.9</v>
      </c>
      <c r="Q34" s="31">
        <v>2.8</v>
      </c>
      <c r="R34" s="31">
        <v>4</v>
      </c>
      <c r="S34" s="31">
        <v>3.1</v>
      </c>
      <c r="T34" s="32">
        <v>4.2</v>
      </c>
      <c r="U34" s="58">
        <f t="shared" si="4"/>
        <v>1.2</v>
      </c>
      <c r="V34" s="58">
        <f t="shared" si="5"/>
        <v>4.5999999999999996</v>
      </c>
    </row>
    <row r="35" spans="1:22" s="58" customFormat="1" x14ac:dyDescent="0.25">
      <c r="A35" s="55"/>
      <c r="B35" s="182" t="s">
        <v>141</v>
      </c>
      <c r="C35" s="74" t="s">
        <v>27</v>
      </c>
      <c r="D35" s="31">
        <v>3.9</v>
      </c>
      <c r="E35" s="31">
        <v>3.4</v>
      </c>
      <c r="F35" s="31">
        <v>5.6</v>
      </c>
      <c r="G35" s="31">
        <v>3.9</v>
      </c>
      <c r="H35" s="80">
        <v>4.7</v>
      </c>
      <c r="I35" s="31">
        <v>3.8</v>
      </c>
      <c r="J35" s="31">
        <v>4</v>
      </c>
      <c r="K35" s="31">
        <v>3.6</v>
      </c>
      <c r="L35" s="31">
        <v>4.8</v>
      </c>
      <c r="M35" s="31">
        <v>2.6</v>
      </c>
      <c r="N35" s="31">
        <v>3.9</v>
      </c>
      <c r="O35" s="31">
        <v>3.4</v>
      </c>
      <c r="P35" s="31">
        <v>4.3</v>
      </c>
      <c r="Q35" s="31">
        <v>3</v>
      </c>
      <c r="R35" s="99">
        <v>4</v>
      </c>
      <c r="S35" s="31">
        <v>4.9000000000000004</v>
      </c>
      <c r="T35" s="32">
        <v>3</v>
      </c>
      <c r="U35" s="58">
        <f t="shared" si="4"/>
        <v>2.6</v>
      </c>
      <c r="V35" s="58">
        <f t="shared" si="5"/>
        <v>5.6</v>
      </c>
    </row>
    <row r="36" spans="1:22" s="58" customFormat="1" x14ac:dyDescent="0.25">
      <c r="A36" s="55"/>
      <c r="B36" s="182" t="s">
        <v>142</v>
      </c>
      <c r="C36" s="74" t="s">
        <v>27</v>
      </c>
      <c r="D36" s="31">
        <v>4.3</v>
      </c>
      <c r="E36" s="31">
        <v>4.3</v>
      </c>
      <c r="F36" s="31">
        <v>4.7</v>
      </c>
      <c r="G36" s="31">
        <v>3.2</v>
      </c>
      <c r="H36" s="80">
        <v>5.6</v>
      </c>
      <c r="I36" s="31">
        <v>3.8</v>
      </c>
      <c r="J36" s="31">
        <v>3.2</v>
      </c>
      <c r="K36" s="31">
        <v>4.9000000000000004</v>
      </c>
      <c r="L36" s="31">
        <v>4.8</v>
      </c>
      <c r="M36" s="31">
        <v>2.2999999999999998</v>
      </c>
      <c r="N36" s="31">
        <v>4.2</v>
      </c>
      <c r="O36" s="31">
        <v>2.4</v>
      </c>
      <c r="P36" s="31">
        <v>4.5</v>
      </c>
      <c r="Q36" s="31">
        <v>3.9</v>
      </c>
      <c r="R36" s="99">
        <v>3.1</v>
      </c>
      <c r="S36" s="31">
        <v>4.7</v>
      </c>
      <c r="T36" s="32">
        <v>3.9</v>
      </c>
      <c r="U36" s="58">
        <f t="shared" si="4"/>
        <v>2.2999999999999998</v>
      </c>
      <c r="V36" s="58">
        <f t="shared" si="5"/>
        <v>5.6</v>
      </c>
    </row>
    <row r="37" spans="1:22" s="58" customFormat="1" ht="15.75" thickBot="1" x14ac:dyDescent="0.3">
      <c r="A37" s="55"/>
      <c r="B37" s="182" t="s">
        <v>143</v>
      </c>
      <c r="C37" s="74" t="s">
        <v>27</v>
      </c>
      <c r="D37" s="31">
        <v>4.0999999999999996</v>
      </c>
      <c r="E37" s="31">
        <v>4.5</v>
      </c>
      <c r="F37" s="31">
        <v>4.8</v>
      </c>
      <c r="G37" s="31">
        <v>5</v>
      </c>
      <c r="H37" s="80">
        <v>4.5999999999999996</v>
      </c>
      <c r="I37" s="31">
        <v>4.4000000000000004</v>
      </c>
      <c r="J37" s="31">
        <v>4.5999999999999996</v>
      </c>
      <c r="K37" s="31">
        <v>5.7</v>
      </c>
      <c r="L37" s="31">
        <v>4.9000000000000004</v>
      </c>
      <c r="M37" s="31">
        <v>4.4000000000000004</v>
      </c>
      <c r="N37" s="31">
        <v>4.5999999999999996</v>
      </c>
      <c r="O37" s="31">
        <v>4.3</v>
      </c>
      <c r="P37" s="31">
        <v>4.8</v>
      </c>
      <c r="Q37" s="31">
        <v>4.5999999999999996</v>
      </c>
      <c r="R37" s="99">
        <v>3.8</v>
      </c>
      <c r="S37" s="31">
        <v>4.5999999999999996</v>
      </c>
      <c r="T37" s="32">
        <v>4</v>
      </c>
      <c r="U37" s="58">
        <f t="shared" si="4"/>
        <v>3.8</v>
      </c>
      <c r="V37" s="58">
        <f t="shared" si="5"/>
        <v>5.7</v>
      </c>
    </row>
    <row r="38" spans="1:22" s="58" customFormat="1" x14ac:dyDescent="0.25">
      <c r="B38" s="24" t="s">
        <v>48</v>
      </c>
      <c r="C38" s="22" t="s">
        <v>20</v>
      </c>
      <c r="D38" s="116">
        <v>19.059999999999999</v>
      </c>
      <c r="E38" s="117">
        <v>7.87</v>
      </c>
      <c r="F38" s="117">
        <v>7.39</v>
      </c>
      <c r="G38" s="117">
        <v>10.34</v>
      </c>
      <c r="H38" s="117">
        <v>8.42</v>
      </c>
      <c r="I38" s="117">
        <v>7.91</v>
      </c>
      <c r="J38" s="117">
        <v>7.07</v>
      </c>
      <c r="K38" s="117">
        <v>7.11</v>
      </c>
      <c r="L38" s="117">
        <v>5.12</v>
      </c>
      <c r="M38" s="117">
        <v>8.7200000000000006</v>
      </c>
      <c r="N38" s="117">
        <v>8.93</v>
      </c>
      <c r="O38" s="117">
        <v>9.52</v>
      </c>
      <c r="P38" s="117">
        <v>7.05</v>
      </c>
      <c r="Q38" s="117">
        <v>10.34</v>
      </c>
      <c r="R38" s="117">
        <v>18.93</v>
      </c>
      <c r="S38" s="118">
        <v>4.49</v>
      </c>
      <c r="T38" s="119">
        <v>5.18</v>
      </c>
      <c r="U38" s="58">
        <f t="shared" si="0"/>
        <v>4.49</v>
      </c>
      <c r="V38" s="58">
        <f t="shared" si="1"/>
        <v>19.059999999999999</v>
      </c>
    </row>
    <row r="39" spans="1:22" s="58" customFormat="1" x14ac:dyDescent="0.25">
      <c r="B39" s="15" t="s">
        <v>49</v>
      </c>
      <c r="C39" s="19" t="s">
        <v>20</v>
      </c>
      <c r="D39" s="31">
        <v>48.97</v>
      </c>
      <c r="E39" s="31">
        <v>37.11</v>
      </c>
      <c r="F39" s="31">
        <v>44.65</v>
      </c>
      <c r="G39" s="31">
        <v>35.42</v>
      </c>
      <c r="H39" s="31">
        <v>25.76</v>
      </c>
      <c r="I39" s="31">
        <v>21.27</v>
      </c>
      <c r="J39" s="31">
        <v>40.130000000000003</v>
      </c>
      <c r="K39" s="31">
        <v>47.38</v>
      </c>
      <c r="L39" s="80">
        <v>55.34</v>
      </c>
      <c r="M39" s="31">
        <v>34.74</v>
      </c>
      <c r="N39" s="31">
        <v>36.700000000000003</v>
      </c>
      <c r="O39" s="31">
        <v>30.95</v>
      </c>
      <c r="P39" s="31">
        <v>29.46</v>
      </c>
      <c r="Q39" s="31">
        <v>40.43</v>
      </c>
      <c r="R39" s="99">
        <v>11.01</v>
      </c>
      <c r="S39" s="31">
        <v>35.44</v>
      </c>
      <c r="T39" s="32">
        <v>41.25</v>
      </c>
      <c r="U39" s="58">
        <f t="shared" si="0"/>
        <v>11.01</v>
      </c>
      <c r="V39" s="58">
        <f t="shared" si="1"/>
        <v>55.34</v>
      </c>
    </row>
    <row r="40" spans="1:22" s="58" customFormat="1" x14ac:dyDescent="0.25">
      <c r="A40" s="178" t="s">
        <v>109</v>
      </c>
      <c r="B40" s="15" t="s">
        <v>50</v>
      </c>
      <c r="C40" s="19" t="s">
        <v>22</v>
      </c>
      <c r="D40" s="31">
        <v>5.39</v>
      </c>
      <c r="E40" s="31">
        <v>5.8</v>
      </c>
      <c r="F40" s="31">
        <v>5.7</v>
      </c>
      <c r="G40" s="31">
        <v>1.72</v>
      </c>
      <c r="H40" s="31">
        <v>1.0900000000000001</v>
      </c>
      <c r="I40" s="31">
        <v>1.88</v>
      </c>
      <c r="J40" s="31">
        <v>3.66</v>
      </c>
      <c r="K40" s="31">
        <v>2.4700000000000002</v>
      </c>
      <c r="L40" s="80">
        <v>0.51</v>
      </c>
      <c r="M40" s="31">
        <v>6.13</v>
      </c>
      <c r="N40" s="31">
        <v>6.83</v>
      </c>
      <c r="O40" s="31">
        <v>3.13</v>
      </c>
      <c r="P40" s="31">
        <v>2.87</v>
      </c>
      <c r="Q40" s="31">
        <v>3.35</v>
      </c>
      <c r="R40" s="31">
        <v>2.12</v>
      </c>
      <c r="S40" s="31">
        <v>2.06</v>
      </c>
      <c r="T40" s="120">
        <v>31.72</v>
      </c>
      <c r="U40" s="58">
        <f t="shared" si="0"/>
        <v>0.51</v>
      </c>
      <c r="V40" s="58">
        <f t="shared" si="1"/>
        <v>31.72</v>
      </c>
    </row>
    <row r="41" spans="1:22" s="58" customFormat="1" ht="30" x14ac:dyDescent="0.25">
      <c r="B41" s="20" t="s">
        <v>51</v>
      </c>
      <c r="C41" s="19" t="s">
        <v>22</v>
      </c>
      <c r="D41" s="31">
        <v>74.010000000000005</v>
      </c>
      <c r="E41" s="31">
        <v>63.99</v>
      </c>
      <c r="F41" s="31">
        <v>66.84</v>
      </c>
      <c r="G41" s="31">
        <v>63.22</v>
      </c>
      <c r="H41" s="31">
        <v>91.37</v>
      </c>
      <c r="I41" s="31">
        <v>84.25</v>
      </c>
      <c r="J41" s="31">
        <v>60.92</v>
      </c>
      <c r="K41" s="31">
        <v>74.56</v>
      </c>
      <c r="L41" s="99">
        <v>98.73</v>
      </c>
      <c r="M41" s="31">
        <v>70.64</v>
      </c>
      <c r="N41" s="31">
        <v>83.19</v>
      </c>
      <c r="O41" s="31">
        <v>97.39</v>
      </c>
      <c r="P41" s="80">
        <v>49.9</v>
      </c>
      <c r="Q41" s="31">
        <v>67.41</v>
      </c>
      <c r="R41" s="31">
        <v>78.92</v>
      </c>
      <c r="S41" s="31">
        <v>66.489999999999995</v>
      </c>
      <c r="T41" s="32">
        <v>63.57</v>
      </c>
      <c r="U41" s="58">
        <f t="shared" si="0"/>
        <v>49.9</v>
      </c>
      <c r="V41" s="58">
        <f t="shared" si="1"/>
        <v>98.73</v>
      </c>
    </row>
    <row r="42" spans="1:22" s="58" customFormat="1" x14ac:dyDescent="0.25">
      <c r="B42" s="15" t="s">
        <v>52</v>
      </c>
      <c r="C42" s="19" t="s">
        <v>20</v>
      </c>
      <c r="D42" s="28">
        <f>5.63/18.26*100</f>
        <v>30.832420591456732</v>
      </c>
      <c r="E42" s="28">
        <f>39.19/84.06*100</f>
        <v>46.621460861289549</v>
      </c>
      <c r="F42" s="121">
        <f>28.31/68.96*100</f>
        <v>41.05278422273782</v>
      </c>
      <c r="G42" s="79">
        <f>173.62/281.78*100</f>
        <v>61.615444673149277</v>
      </c>
      <c r="H42" s="28">
        <f>2.37/37.19*100</f>
        <v>6.372680828179619</v>
      </c>
      <c r="I42" s="28">
        <f>4.27/18.36*100</f>
        <v>23.257080610021784</v>
      </c>
      <c r="J42" s="28">
        <f>43.48/181.85*100</f>
        <v>23.909815782238109</v>
      </c>
      <c r="K42" s="28">
        <f>5.49/39.85*100</f>
        <v>13.776662484316185</v>
      </c>
      <c r="L42" s="28">
        <f>5.58/66.45*100</f>
        <v>8.3972911963882613</v>
      </c>
      <c r="M42" s="28">
        <f>3.9/13.68*100</f>
        <v>28.508771929824562</v>
      </c>
      <c r="N42" s="28">
        <f>1.98/5.86*100</f>
        <v>33.788395904436861</v>
      </c>
      <c r="O42" s="28">
        <f>4.13/13.83*100</f>
        <v>29.862617498192336</v>
      </c>
      <c r="P42" s="28">
        <f>166.03/679.44*100</f>
        <v>24.436300482750497</v>
      </c>
      <c r="Q42" s="28">
        <f>51.89/284.09*100</f>
        <v>18.265338449083039</v>
      </c>
      <c r="R42" s="28">
        <f>9.61/116.53*100</f>
        <v>8.2468033982665396</v>
      </c>
      <c r="S42" s="29">
        <f>2.27/61.75*100</f>
        <v>3.6761133603238871</v>
      </c>
      <c r="T42" s="30">
        <f>30.97/200.09*100</f>
        <v>15.478034884302064</v>
      </c>
      <c r="U42" s="58">
        <f t="shared" si="0"/>
        <v>3.6761133603238871</v>
      </c>
      <c r="V42" s="58">
        <f t="shared" si="1"/>
        <v>61.615444673149277</v>
      </c>
    </row>
    <row r="43" spans="1:22" s="58" customFormat="1" x14ac:dyDescent="0.25">
      <c r="B43" s="15" t="s">
        <v>53</v>
      </c>
      <c r="C43" s="19" t="s">
        <v>22</v>
      </c>
      <c r="D43" s="28">
        <v>36.640258993230105</v>
      </c>
      <c r="E43" s="28">
        <v>48.335079341523155</v>
      </c>
      <c r="F43" s="28">
        <v>53.731593720907355</v>
      </c>
      <c r="G43" s="28">
        <v>59.310070280684194</v>
      </c>
      <c r="H43" s="28">
        <v>73.767839674586227</v>
      </c>
      <c r="I43" s="29">
        <v>73.8</v>
      </c>
      <c r="J43" s="28">
        <v>38.624850579484651</v>
      </c>
      <c r="K43" s="28">
        <v>37.550649791324631</v>
      </c>
      <c r="L43" s="28">
        <v>31.193078846200855</v>
      </c>
      <c r="M43" s="28">
        <v>28.53093498909811</v>
      </c>
      <c r="N43" s="28">
        <v>56.196791381780606</v>
      </c>
      <c r="O43" s="28">
        <v>52.270983885140119</v>
      </c>
      <c r="P43" s="28">
        <v>46.382626484976072</v>
      </c>
      <c r="Q43" s="28">
        <v>26.458090365995556</v>
      </c>
      <c r="R43" s="28">
        <v>66.130229787844314</v>
      </c>
      <c r="S43" s="28">
        <v>40.962883361246007</v>
      </c>
      <c r="T43" s="83">
        <v>23.555648872573244</v>
      </c>
      <c r="U43" s="58">
        <f t="shared" si="0"/>
        <v>23.555648872573244</v>
      </c>
      <c r="V43" s="58">
        <f t="shared" si="1"/>
        <v>73.8</v>
      </c>
    </row>
    <row r="44" spans="1:22" s="58" customFormat="1" ht="15.75" thickBot="1" x14ac:dyDescent="0.3">
      <c r="B44" s="41" t="s">
        <v>54</v>
      </c>
      <c r="C44" s="72" t="s">
        <v>20</v>
      </c>
      <c r="D44" s="122">
        <v>18.243130187984612</v>
      </c>
      <c r="E44" s="122">
        <v>25.722711154324845</v>
      </c>
      <c r="F44" s="123">
        <v>37.070092435712141</v>
      </c>
      <c r="G44" s="122">
        <v>34.824636916991437</v>
      </c>
      <c r="H44" s="122">
        <v>14.758363140124553</v>
      </c>
      <c r="I44" s="122">
        <v>25.943717884143346</v>
      </c>
      <c r="J44" s="122">
        <v>34.085343736599015</v>
      </c>
      <c r="K44" s="122">
        <v>28.933371035650083</v>
      </c>
      <c r="L44" s="122">
        <v>24.130657015568261</v>
      </c>
      <c r="M44" s="122">
        <v>1.1296631911290449</v>
      </c>
      <c r="N44" s="122">
        <v>18.186928583713545</v>
      </c>
      <c r="O44" s="122">
        <v>10.132772591452365</v>
      </c>
      <c r="P44" s="122">
        <v>29.276284706093278</v>
      </c>
      <c r="Q44" s="122">
        <v>25.429193073008783</v>
      </c>
      <c r="R44" s="122">
        <v>22.074045246941825</v>
      </c>
      <c r="S44" s="122">
        <v>30.346361081721206</v>
      </c>
      <c r="T44" s="124">
        <v>-2.8516432583298723E-3</v>
      </c>
      <c r="U44" s="58">
        <f t="shared" si="0"/>
        <v>-2.8516432583298723E-3</v>
      </c>
      <c r="V44" s="58">
        <f t="shared" si="1"/>
        <v>37.070092435712141</v>
      </c>
    </row>
    <row r="45" spans="1:22" s="58" customFormat="1" x14ac:dyDescent="0.25">
      <c r="B45" s="24" t="s">
        <v>55</v>
      </c>
      <c r="C45" s="22" t="s">
        <v>56</v>
      </c>
      <c r="D45" s="117">
        <v>12.29</v>
      </c>
      <c r="E45" s="117">
        <v>24.95</v>
      </c>
      <c r="F45" s="117">
        <v>34.74</v>
      </c>
      <c r="G45" s="117">
        <v>34.380000000000003</v>
      </c>
      <c r="H45" s="117">
        <v>37.85</v>
      </c>
      <c r="I45" s="117">
        <v>41.8</v>
      </c>
      <c r="J45" s="117">
        <v>20.69</v>
      </c>
      <c r="K45" s="117">
        <v>19.82</v>
      </c>
      <c r="L45" s="117">
        <v>23.89</v>
      </c>
      <c r="M45" s="117">
        <v>12</v>
      </c>
      <c r="N45" s="117">
        <v>29.8</v>
      </c>
      <c r="O45" s="117">
        <v>30.34</v>
      </c>
      <c r="P45" s="117">
        <v>32.35</v>
      </c>
      <c r="Q45" s="117">
        <v>13.91</v>
      </c>
      <c r="R45" s="118">
        <v>48.53</v>
      </c>
      <c r="S45" s="117">
        <v>26.37</v>
      </c>
      <c r="T45" s="125">
        <v>4.67</v>
      </c>
      <c r="U45" s="58">
        <f t="shared" si="0"/>
        <v>4.67</v>
      </c>
      <c r="V45" s="58">
        <f t="shared" si="1"/>
        <v>48.53</v>
      </c>
    </row>
    <row r="46" spans="1:22" s="58" customFormat="1" x14ac:dyDescent="0.25">
      <c r="B46" s="15" t="s">
        <v>58</v>
      </c>
      <c r="C46" s="19" t="s">
        <v>59</v>
      </c>
      <c r="D46" s="31">
        <v>9.14</v>
      </c>
      <c r="E46" s="31">
        <v>9.58</v>
      </c>
      <c r="F46" s="31">
        <v>15.9</v>
      </c>
      <c r="G46" s="31">
        <v>25.1</v>
      </c>
      <c r="H46" s="31">
        <v>43.3</v>
      </c>
      <c r="I46" s="31">
        <v>25.9</v>
      </c>
      <c r="J46" s="31">
        <v>7.94</v>
      </c>
      <c r="K46" s="31">
        <v>15.7</v>
      </c>
      <c r="L46" s="99">
        <v>58.9</v>
      </c>
      <c r="M46" s="31">
        <v>2.2000000000000002</v>
      </c>
      <c r="N46" s="152">
        <v>10.1</v>
      </c>
      <c r="O46" s="31">
        <v>15.7</v>
      </c>
      <c r="P46" s="31">
        <v>18.100000000000001</v>
      </c>
      <c r="Q46" s="31">
        <v>9.48</v>
      </c>
      <c r="R46" s="31">
        <v>36.700000000000003</v>
      </c>
      <c r="S46" s="31">
        <v>13.9</v>
      </c>
      <c r="T46" s="115">
        <v>0.68</v>
      </c>
      <c r="U46" s="58">
        <f t="shared" si="0"/>
        <v>0.68</v>
      </c>
      <c r="V46" s="58">
        <f t="shared" si="1"/>
        <v>58.9</v>
      </c>
    </row>
    <row r="47" spans="1:22" s="58" customFormat="1" ht="15.75" thickBot="1" x14ac:dyDescent="0.3">
      <c r="A47" s="171" t="s">
        <v>146</v>
      </c>
      <c r="B47" s="47" t="s">
        <v>71</v>
      </c>
      <c r="C47" s="72" t="s">
        <v>20</v>
      </c>
      <c r="D47" s="58">
        <v>65</v>
      </c>
      <c r="E47" s="58">
        <v>70</v>
      </c>
      <c r="F47" s="58">
        <v>64</v>
      </c>
      <c r="G47" s="58">
        <v>74</v>
      </c>
      <c r="H47" s="58">
        <v>78</v>
      </c>
      <c r="I47" s="58">
        <v>69</v>
      </c>
      <c r="J47" s="58">
        <v>67</v>
      </c>
      <c r="K47" s="58">
        <v>72</v>
      </c>
      <c r="L47" s="58">
        <v>77</v>
      </c>
      <c r="M47" s="58">
        <v>59</v>
      </c>
      <c r="N47" s="58">
        <v>63</v>
      </c>
      <c r="O47" s="58">
        <v>66</v>
      </c>
      <c r="P47" s="58">
        <v>70</v>
      </c>
      <c r="Q47" s="58">
        <v>70</v>
      </c>
      <c r="R47" s="58">
        <v>66</v>
      </c>
      <c r="S47" s="58">
        <v>68</v>
      </c>
      <c r="T47" s="58">
        <v>56.2</v>
      </c>
      <c r="U47" s="58">
        <f t="shared" si="0"/>
        <v>56.2</v>
      </c>
      <c r="V47" s="58">
        <f t="shared" si="1"/>
        <v>78</v>
      </c>
    </row>
    <row r="48" spans="1:22" s="58" customFormat="1" x14ac:dyDescent="0.25">
      <c r="A48" s="171"/>
      <c r="B48" s="14" t="s">
        <v>57</v>
      </c>
      <c r="C48" s="19" t="s">
        <v>56</v>
      </c>
      <c r="D48" s="58">
        <v>9.41</v>
      </c>
      <c r="E48" s="58">
        <v>2.35</v>
      </c>
      <c r="F48" s="58">
        <v>7.29</v>
      </c>
      <c r="G48" s="58">
        <v>1.56</v>
      </c>
      <c r="H48" s="58">
        <v>1.56</v>
      </c>
      <c r="I48" s="58">
        <v>15.66</v>
      </c>
      <c r="J48" s="58">
        <v>1.99</v>
      </c>
      <c r="K48" s="58">
        <v>3.31</v>
      </c>
      <c r="L48" s="58">
        <v>1.17</v>
      </c>
      <c r="M48" s="58">
        <v>14.13</v>
      </c>
      <c r="N48" s="58">
        <v>13.52</v>
      </c>
      <c r="O48" s="58">
        <v>3.54</v>
      </c>
      <c r="P48" s="58">
        <v>1.05</v>
      </c>
      <c r="Q48" s="58">
        <v>3.21</v>
      </c>
      <c r="R48" s="58">
        <v>2.08</v>
      </c>
      <c r="S48" s="58">
        <v>1.21</v>
      </c>
      <c r="T48" s="58">
        <v>10.41</v>
      </c>
      <c r="U48" s="58">
        <f t="shared" si="0"/>
        <v>1.05</v>
      </c>
      <c r="V48" s="58">
        <f t="shared" si="1"/>
        <v>15.66</v>
      </c>
    </row>
    <row r="49" spans="1:22" s="58" customFormat="1" ht="15.75" thickBot="1" x14ac:dyDescent="0.3">
      <c r="A49" s="171"/>
      <c r="B49" s="172" t="s">
        <v>88</v>
      </c>
      <c r="C49" s="72" t="s">
        <v>22</v>
      </c>
      <c r="D49" s="58">
        <v>2.6</v>
      </c>
      <c r="E49" s="58">
        <v>4.3</v>
      </c>
      <c r="F49" s="58">
        <v>2.7</v>
      </c>
      <c r="G49" s="58">
        <v>1.9</v>
      </c>
      <c r="H49" s="58">
        <v>2.7</v>
      </c>
      <c r="I49" s="58">
        <v>4.4000000000000004</v>
      </c>
      <c r="J49" s="58">
        <v>2.6</v>
      </c>
      <c r="K49" s="58">
        <v>3.6</v>
      </c>
      <c r="L49" s="58">
        <v>4</v>
      </c>
      <c r="M49" s="58">
        <v>3.6</v>
      </c>
      <c r="N49" s="58">
        <v>2.2999999999999998</v>
      </c>
      <c r="O49" s="58">
        <v>4.4000000000000004</v>
      </c>
      <c r="P49" s="58">
        <v>2.2000000000000002</v>
      </c>
      <c r="Q49" s="58">
        <v>3.9</v>
      </c>
      <c r="R49" s="58">
        <v>2.2999999999999998</v>
      </c>
      <c r="S49" s="58">
        <v>2.6</v>
      </c>
      <c r="T49" s="58">
        <v>4.9000000000000004</v>
      </c>
      <c r="U49" s="58">
        <f t="shared" si="0"/>
        <v>1.9</v>
      </c>
      <c r="V49" s="58">
        <f t="shared" si="1"/>
        <v>4.9000000000000004</v>
      </c>
    </row>
    <row r="50" spans="1:22" s="58" customFormat="1" x14ac:dyDescent="0.25">
      <c r="A50" s="171"/>
      <c r="B50" s="193" t="s">
        <v>147</v>
      </c>
      <c r="C50" s="19" t="s">
        <v>22</v>
      </c>
      <c r="D50" s="58">
        <v>26.21</v>
      </c>
      <c r="E50" s="58">
        <v>20.83</v>
      </c>
      <c r="F50" s="58">
        <v>22.96</v>
      </c>
      <c r="G50" s="58">
        <v>10.47</v>
      </c>
      <c r="H50" s="58">
        <v>18.489999999999998</v>
      </c>
      <c r="I50" s="58">
        <v>53.07</v>
      </c>
      <c r="J50" s="58">
        <v>20.49</v>
      </c>
      <c r="K50" s="58">
        <v>16.62</v>
      </c>
      <c r="L50" s="58">
        <v>18.649999999999999</v>
      </c>
      <c r="M50" s="58">
        <v>39.68</v>
      </c>
      <c r="N50" s="58">
        <v>27.78</v>
      </c>
      <c r="O50" s="58">
        <v>27.78</v>
      </c>
      <c r="P50" s="58">
        <v>16.670000000000002</v>
      </c>
      <c r="Q50" s="58">
        <v>22.94</v>
      </c>
      <c r="R50" s="58">
        <v>11.18</v>
      </c>
      <c r="S50" s="58">
        <v>20.21</v>
      </c>
      <c r="T50" s="58">
        <v>42.9</v>
      </c>
      <c r="U50" s="58">
        <f t="shared" si="0"/>
        <v>10.47</v>
      </c>
      <c r="V50" s="58">
        <f t="shared" si="1"/>
        <v>53.07</v>
      </c>
    </row>
    <row r="51" spans="1:22" s="58" customFormat="1" x14ac:dyDescent="0.25">
      <c r="A51" s="171"/>
      <c r="B51" s="46" t="s">
        <v>148</v>
      </c>
      <c r="C51" s="19" t="s">
        <v>22</v>
      </c>
      <c r="D51" s="58">
        <v>10.8</v>
      </c>
      <c r="E51" s="58">
        <v>1</v>
      </c>
      <c r="F51" s="58">
        <v>6.2</v>
      </c>
      <c r="G51" s="58">
        <v>1.1000000000000001</v>
      </c>
      <c r="H51" s="58">
        <v>1</v>
      </c>
      <c r="I51" s="58">
        <v>2.1</v>
      </c>
      <c r="J51" s="58">
        <v>4.5</v>
      </c>
      <c r="K51" s="58">
        <v>1.5</v>
      </c>
      <c r="L51" s="58">
        <v>0.5</v>
      </c>
      <c r="M51" s="58">
        <v>4</v>
      </c>
      <c r="N51" s="58">
        <v>1.2</v>
      </c>
      <c r="O51" s="58">
        <v>3.1</v>
      </c>
      <c r="P51" s="58">
        <v>11.6</v>
      </c>
      <c r="Q51" s="58">
        <v>0.3</v>
      </c>
      <c r="R51" s="58">
        <v>1</v>
      </c>
      <c r="S51" s="58">
        <v>0</v>
      </c>
      <c r="T51" s="58">
        <v>0.5</v>
      </c>
      <c r="U51" s="58">
        <f t="shared" si="0"/>
        <v>0</v>
      </c>
      <c r="V51" s="58">
        <f t="shared" si="1"/>
        <v>11.6</v>
      </c>
    </row>
    <row r="52" spans="1:22" s="58" customFormat="1" x14ac:dyDescent="0.25">
      <c r="A52" s="171"/>
      <c r="B52" s="46" t="s">
        <v>149</v>
      </c>
      <c r="C52" s="19" t="s">
        <v>22</v>
      </c>
      <c r="D52" s="58">
        <v>6.1</v>
      </c>
      <c r="E52" s="58">
        <v>4.4000000000000004</v>
      </c>
      <c r="F52" s="58">
        <v>5.7</v>
      </c>
      <c r="G52" s="58">
        <v>4.4000000000000004</v>
      </c>
      <c r="H52" s="58">
        <v>3.2</v>
      </c>
      <c r="I52" s="58">
        <v>5.3</v>
      </c>
      <c r="J52" s="58">
        <v>4.4000000000000004</v>
      </c>
      <c r="K52" s="58">
        <v>3.9</v>
      </c>
      <c r="L52" s="58">
        <v>3.7</v>
      </c>
      <c r="M52" s="58">
        <v>6.4</v>
      </c>
      <c r="N52" s="58">
        <v>5.8</v>
      </c>
      <c r="O52" s="58">
        <v>6.3</v>
      </c>
      <c r="P52" s="58">
        <v>3.6</v>
      </c>
      <c r="Q52" s="58">
        <v>4</v>
      </c>
      <c r="R52" s="58">
        <v>4.0999999999999996</v>
      </c>
      <c r="S52" s="58">
        <v>3.2</v>
      </c>
      <c r="T52" s="58">
        <v>8.5</v>
      </c>
      <c r="U52" s="58">
        <f t="shared" si="0"/>
        <v>3.2</v>
      </c>
      <c r="V52" s="58">
        <f t="shared" si="1"/>
        <v>8.5</v>
      </c>
    </row>
    <row r="53" spans="1:22" s="58" customFormat="1" x14ac:dyDescent="0.25">
      <c r="A53" s="171"/>
      <c r="B53" s="193" t="s">
        <v>150</v>
      </c>
      <c r="C53" s="19" t="s">
        <v>20</v>
      </c>
      <c r="D53" s="58">
        <v>18.2</v>
      </c>
      <c r="E53" s="58">
        <v>20.62</v>
      </c>
      <c r="F53" s="58">
        <v>46.4</v>
      </c>
      <c r="G53" s="58">
        <v>13.36</v>
      </c>
      <c r="H53" s="58">
        <v>21.42</v>
      </c>
      <c r="I53" s="58">
        <v>21.73</v>
      </c>
      <c r="J53" s="58">
        <v>21.46</v>
      </c>
      <c r="K53" s="58">
        <v>21.77</v>
      </c>
      <c r="L53" s="58">
        <v>21.39</v>
      </c>
      <c r="M53" s="58">
        <v>18.39</v>
      </c>
      <c r="N53" s="58">
        <v>22.1</v>
      </c>
      <c r="O53" s="58">
        <v>17.61</v>
      </c>
      <c r="P53" s="58">
        <v>19.21</v>
      </c>
      <c r="Q53" s="58">
        <v>14.99</v>
      </c>
      <c r="R53" s="58">
        <v>19.29</v>
      </c>
      <c r="S53" s="58">
        <v>18.3</v>
      </c>
      <c r="T53" s="58">
        <v>19.079999999999998</v>
      </c>
      <c r="U53" s="58">
        <f t="shared" si="0"/>
        <v>13.36</v>
      </c>
      <c r="V53" s="58">
        <f t="shared" si="1"/>
        <v>46.4</v>
      </c>
    </row>
    <row r="54" spans="1:22" s="58" customFormat="1" ht="15.75" thickBot="1" x14ac:dyDescent="0.3">
      <c r="A54" s="54"/>
      <c r="B54" s="46" t="s">
        <v>151</v>
      </c>
      <c r="C54" s="19" t="s">
        <v>20</v>
      </c>
      <c r="D54" s="58">
        <v>57.7</v>
      </c>
      <c r="E54" s="58">
        <v>64.900000000000006</v>
      </c>
      <c r="F54" s="58">
        <v>61.9</v>
      </c>
      <c r="G54" s="58">
        <v>70.900000000000006</v>
      </c>
      <c r="H54" s="58">
        <v>70.900000000000006</v>
      </c>
      <c r="I54" s="58">
        <v>60.6</v>
      </c>
      <c r="J54" s="58">
        <v>65.099999999999994</v>
      </c>
      <c r="K54" s="58">
        <v>67</v>
      </c>
      <c r="L54" s="58">
        <v>68.400000000000006</v>
      </c>
      <c r="M54" s="58">
        <v>56.7</v>
      </c>
      <c r="N54" s="58">
        <v>60.8</v>
      </c>
      <c r="O54" s="58">
        <v>57.3</v>
      </c>
      <c r="P54" s="58">
        <v>68.900000000000006</v>
      </c>
      <c r="Q54" s="58">
        <v>64.400000000000006</v>
      </c>
      <c r="R54" s="58">
        <v>66.8</v>
      </c>
      <c r="S54" s="58">
        <v>70.2</v>
      </c>
      <c r="T54" s="58">
        <v>57</v>
      </c>
      <c r="U54" s="58">
        <f>MIN(D54:T54)</f>
        <v>56.7</v>
      </c>
      <c r="V54" s="58">
        <f>MAX(D54:T54)</f>
        <v>70.900000000000006</v>
      </c>
    </row>
    <row r="55" spans="1:22" s="58" customFormat="1" x14ac:dyDescent="0.25">
      <c r="A55" s="170"/>
      <c r="B55" s="183" t="s">
        <v>116</v>
      </c>
      <c r="C55" s="77" t="s">
        <v>61</v>
      </c>
      <c r="D55" s="117">
        <v>12.879999999999999</v>
      </c>
      <c r="E55" s="117">
        <v>13.879999999999999</v>
      </c>
      <c r="F55" s="116">
        <v>17.079999999999998</v>
      </c>
      <c r="G55" s="117">
        <v>13.04</v>
      </c>
      <c r="H55" s="117">
        <v>15.78</v>
      </c>
      <c r="I55" s="117">
        <v>13.68</v>
      </c>
      <c r="J55" s="117">
        <v>10.48</v>
      </c>
      <c r="K55" s="117">
        <v>12.28</v>
      </c>
      <c r="L55" s="117">
        <v>16.079999999999998</v>
      </c>
      <c r="M55" s="117">
        <v>14.059999999999999</v>
      </c>
      <c r="N55" s="117">
        <v>14.969999999999999</v>
      </c>
      <c r="O55" s="117">
        <v>11.54</v>
      </c>
      <c r="P55" s="117">
        <v>12.98</v>
      </c>
      <c r="Q55" s="117">
        <v>10.48</v>
      </c>
      <c r="R55" s="117">
        <v>14.68</v>
      </c>
      <c r="S55" s="117">
        <v>12.78</v>
      </c>
      <c r="T55" s="126">
        <v>0</v>
      </c>
      <c r="U55" s="58">
        <f t="shared" si="0"/>
        <v>0</v>
      </c>
      <c r="V55" s="58">
        <f t="shared" si="1"/>
        <v>17.079999999999998</v>
      </c>
    </row>
    <row r="56" spans="1:22" s="58" customFormat="1" x14ac:dyDescent="0.25">
      <c r="A56" s="170"/>
      <c r="B56" s="184" t="s">
        <v>62</v>
      </c>
      <c r="C56" s="151" t="s">
        <v>22</v>
      </c>
      <c r="D56" s="28">
        <v>12.683</v>
      </c>
      <c r="E56" s="28">
        <v>5.27</v>
      </c>
      <c r="F56" s="79">
        <v>2.81</v>
      </c>
      <c r="G56" s="28">
        <v>7.61</v>
      </c>
      <c r="H56" s="28">
        <v>6.18</v>
      </c>
      <c r="I56" s="28">
        <v>12.208</v>
      </c>
      <c r="J56" s="28">
        <v>4.05</v>
      </c>
      <c r="K56" s="28">
        <v>7.51</v>
      </c>
      <c r="L56" s="28">
        <v>7.11</v>
      </c>
      <c r="M56" s="28">
        <v>3.23</v>
      </c>
      <c r="N56" s="29">
        <v>16.87</v>
      </c>
      <c r="O56" s="28">
        <v>15.78</v>
      </c>
      <c r="P56" s="28">
        <v>3.36</v>
      </c>
      <c r="Q56" s="28">
        <v>5.59</v>
      </c>
      <c r="R56" s="28">
        <v>6.83</v>
      </c>
      <c r="S56" s="28">
        <v>4.74</v>
      </c>
      <c r="T56" s="30">
        <v>9.83</v>
      </c>
      <c r="U56" s="58">
        <f t="shared" si="0"/>
        <v>2.81</v>
      </c>
      <c r="V56" s="58">
        <f t="shared" si="1"/>
        <v>16.87</v>
      </c>
    </row>
    <row r="57" spans="1:22" s="58" customFormat="1" x14ac:dyDescent="0.25">
      <c r="A57" s="170"/>
      <c r="B57" s="184" t="s">
        <v>101</v>
      </c>
      <c r="C57" s="151" t="s">
        <v>22</v>
      </c>
      <c r="D57" s="79">
        <v>6.72520271530062</v>
      </c>
      <c r="E57" s="28">
        <v>15.3252589264366</v>
      </c>
      <c r="F57" s="28">
        <v>15.100165146837099</v>
      </c>
      <c r="G57" s="28">
        <v>10.780580675868601</v>
      </c>
      <c r="H57" s="28">
        <v>19.398263408061698</v>
      </c>
      <c r="I57" s="28">
        <v>11.898165420319801</v>
      </c>
      <c r="J57" s="28">
        <v>14.608143949243299</v>
      </c>
      <c r="K57" s="28">
        <v>17.310283019881499</v>
      </c>
      <c r="L57" s="28">
        <v>19.705046151839401</v>
      </c>
      <c r="M57" s="28">
        <v>28.737297676623601</v>
      </c>
      <c r="N57" s="28">
        <v>13.0403036347004</v>
      </c>
      <c r="O57" s="28">
        <v>14.204717319583301</v>
      </c>
      <c r="P57" s="28">
        <v>14.429450757575699</v>
      </c>
      <c r="Q57" s="28">
        <v>13.795488743251999</v>
      </c>
      <c r="R57" s="28">
        <v>12.774146363761</v>
      </c>
      <c r="S57" s="28">
        <v>8.8336988674944994</v>
      </c>
      <c r="T57" s="30">
        <v>20.183636661747901</v>
      </c>
      <c r="U57" s="58">
        <f t="shared" si="0"/>
        <v>6.72520271530062</v>
      </c>
      <c r="V57" s="58">
        <f t="shared" si="1"/>
        <v>28.737297676623601</v>
      </c>
    </row>
    <row r="58" spans="1:22" s="58" customFormat="1" x14ac:dyDescent="0.25">
      <c r="A58" s="170"/>
      <c r="B58" s="184" t="s">
        <v>63</v>
      </c>
      <c r="C58" s="151" t="s">
        <v>22</v>
      </c>
      <c r="D58" s="31">
        <v>73.17</v>
      </c>
      <c r="E58" s="31">
        <v>32.85</v>
      </c>
      <c r="F58" s="31">
        <v>77.739999999999995</v>
      </c>
      <c r="G58" s="31">
        <v>43.56</v>
      </c>
      <c r="H58" s="80">
        <v>17.690000000000001</v>
      </c>
      <c r="I58" s="31">
        <v>39.700000000000003</v>
      </c>
      <c r="J58" s="31">
        <v>75.2</v>
      </c>
      <c r="K58" s="31">
        <v>46.43</v>
      </c>
      <c r="L58" s="31">
        <v>43.39</v>
      </c>
      <c r="M58" s="31">
        <v>32.15</v>
      </c>
      <c r="N58" s="99">
        <v>82.54</v>
      </c>
      <c r="O58" s="31">
        <v>51.65</v>
      </c>
      <c r="P58" s="31">
        <v>43.4</v>
      </c>
      <c r="Q58" s="31">
        <v>49.32</v>
      </c>
      <c r="R58" s="31">
        <v>67.37</v>
      </c>
      <c r="S58" s="31">
        <v>68.72</v>
      </c>
      <c r="T58" s="32">
        <v>48.94</v>
      </c>
      <c r="U58" s="58">
        <f t="shared" si="0"/>
        <v>17.690000000000001</v>
      </c>
      <c r="V58" s="58">
        <f t="shared" si="1"/>
        <v>82.54</v>
      </c>
    </row>
    <row r="59" spans="1:22" s="58" customFormat="1" x14ac:dyDescent="0.25">
      <c r="A59" s="170"/>
      <c r="B59" s="184" t="s">
        <v>64</v>
      </c>
      <c r="C59" s="151" t="s">
        <v>22</v>
      </c>
      <c r="D59" s="31">
        <v>73.180000000000007</v>
      </c>
      <c r="E59" s="31">
        <v>23.9</v>
      </c>
      <c r="F59" s="99">
        <v>87</v>
      </c>
      <c r="G59" s="31">
        <v>42.02</v>
      </c>
      <c r="H59" s="80">
        <v>17.600000000000001</v>
      </c>
      <c r="I59" s="31">
        <v>62.6</v>
      </c>
      <c r="J59" s="31">
        <v>76.599999999999994</v>
      </c>
      <c r="K59" s="31">
        <v>43.7</v>
      </c>
      <c r="L59" s="31">
        <v>36.299999999999997</v>
      </c>
      <c r="M59" s="31">
        <v>32.200000000000003</v>
      </c>
      <c r="N59" s="31">
        <v>84.75</v>
      </c>
      <c r="O59" s="31">
        <v>52.01</v>
      </c>
      <c r="P59" s="31">
        <v>53.6</v>
      </c>
      <c r="Q59" s="31">
        <v>48.6</v>
      </c>
      <c r="R59" s="31">
        <v>61</v>
      </c>
      <c r="S59" s="31">
        <v>74.5</v>
      </c>
      <c r="T59" s="32">
        <v>48.9</v>
      </c>
      <c r="U59" s="58">
        <f t="shared" si="0"/>
        <v>17.600000000000001</v>
      </c>
      <c r="V59" s="58">
        <f t="shared" si="1"/>
        <v>87</v>
      </c>
    </row>
    <row r="60" spans="1:22" s="58" customFormat="1" x14ac:dyDescent="0.25">
      <c r="A60" s="187" t="s">
        <v>144</v>
      </c>
      <c r="B60" s="184" t="s">
        <v>65</v>
      </c>
      <c r="C60" s="151" t="s">
        <v>20</v>
      </c>
      <c r="D60" s="31">
        <v>24.12</v>
      </c>
      <c r="E60" s="31">
        <v>21.07</v>
      </c>
      <c r="F60" s="31">
        <v>24.11</v>
      </c>
      <c r="G60" s="31">
        <v>30.18</v>
      </c>
      <c r="H60" s="31">
        <v>30.35</v>
      </c>
      <c r="I60" s="31">
        <v>23.86</v>
      </c>
      <c r="J60" s="31">
        <v>30.5</v>
      </c>
      <c r="K60" s="31">
        <v>25.78</v>
      </c>
      <c r="L60" s="31">
        <v>19.670000000000002</v>
      </c>
      <c r="M60" s="31">
        <v>28.67</v>
      </c>
      <c r="N60" s="31">
        <v>26.65</v>
      </c>
      <c r="O60" s="80">
        <v>32.33</v>
      </c>
      <c r="P60" s="31">
        <v>21.49</v>
      </c>
      <c r="Q60" s="31">
        <v>25.91</v>
      </c>
      <c r="R60" s="31">
        <v>21.51</v>
      </c>
      <c r="S60" s="31">
        <v>21.89</v>
      </c>
      <c r="T60" s="120">
        <v>13.82</v>
      </c>
      <c r="U60" s="58">
        <f t="shared" si="0"/>
        <v>13.82</v>
      </c>
      <c r="V60" s="58">
        <f t="shared" si="1"/>
        <v>32.33</v>
      </c>
    </row>
    <row r="61" spans="1:22" s="58" customFormat="1" x14ac:dyDescent="0.25">
      <c r="A61" s="170"/>
      <c r="B61" s="184" t="s">
        <v>66</v>
      </c>
      <c r="C61" s="151" t="s">
        <v>22</v>
      </c>
      <c r="D61" s="31">
        <v>74.56</v>
      </c>
      <c r="E61" s="31">
        <v>58.3</v>
      </c>
      <c r="F61" s="31">
        <v>58.89</v>
      </c>
      <c r="G61" s="80">
        <v>45.36</v>
      </c>
      <c r="H61" s="31">
        <v>48.15</v>
      </c>
      <c r="I61" s="31">
        <v>80.72</v>
      </c>
      <c r="J61" s="31">
        <v>48.32</v>
      </c>
      <c r="K61" s="31">
        <v>57.04</v>
      </c>
      <c r="L61" s="31">
        <v>58.28</v>
      </c>
      <c r="M61" s="99">
        <v>82.07</v>
      </c>
      <c r="N61" s="31">
        <v>73</v>
      </c>
      <c r="O61" s="31">
        <v>67.709999999999994</v>
      </c>
      <c r="P61" s="31">
        <v>56.33</v>
      </c>
      <c r="Q61" s="31">
        <v>62.31</v>
      </c>
      <c r="R61" s="31">
        <v>57.22</v>
      </c>
      <c r="S61" s="31">
        <v>51.12</v>
      </c>
      <c r="T61" s="32">
        <v>69.260000000000005</v>
      </c>
      <c r="U61" s="58">
        <f t="shared" si="0"/>
        <v>45.36</v>
      </c>
      <c r="V61" s="58">
        <f t="shared" si="1"/>
        <v>82.07</v>
      </c>
    </row>
    <row r="62" spans="1:22" s="58" customFormat="1" x14ac:dyDescent="0.25">
      <c r="A62" s="170"/>
      <c r="B62" s="184" t="s">
        <v>67</v>
      </c>
      <c r="C62" s="151" t="s">
        <v>20</v>
      </c>
      <c r="D62" s="31">
        <v>17.87</v>
      </c>
      <c r="E62" s="31">
        <v>20.62</v>
      </c>
      <c r="F62" s="31">
        <v>20.11</v>
      </c>
      <c r="G62" s="99">
        <v>13.36</v>
      </c>
      <c r="H62" s="31">
        <v>21.42</v>
      </c>
      <c r="I62" s="31">
        <v>21.41</v>
      </c>
      <c r="J62" s="31">
        <v>21.51</v>
      </c>
      <c r="K62" s="31">
        <v>21.7</v>
      </c>
      <c r="L62" s="31">
        <v>21.38</v>
      </c>
      <c r="M62" s="31">
        <v>18.399999999999999</v>
      </c>
      <c r="N62" s="80">
        <v>22.1</v>
      </c>
      <c r="O62" s="31">
        <v>17.61</v>
      </c>
      <c r="P62" s="31">
        <v>19.21</v>
      </c>
      <c r="Q62" s="31">
        <v>15.05</v>
      </c>
      <c r="R62" s="31">
        <v>19.64</v>
      </c>
      <c r="S62" s="31">
        <v>18.3</v>
      </c>
      <c r="T62" s="32">
        <v>19.05</v>
      </c>
      <c r="U62" s="58">
        <f t="shared" si="0"/>
        <v>13.36</v>
      </c>
      <c r="V62" s="58">
        <f t="shared" si="1"/>
        <v>22.1</v>
      </c>
    </row>
    <row r="63" spans="1:22" s="58" customFormat="1" x14ac:dyDescent="0.25">
      <c r="A63" s="170"/>
      <c r="B63" s="185" t="s">
        <v>68</v>
      </c>
      <c r="C63" s="151" t="s">
        <v>20</v>
      </c>
      <c r="D63" s="33">
        <v>21.82</v>
      </c>
      <c r="E63" s="33">
        <v>20.85</v>
      </c>
      <c r="F63" s="33">
        <v>19.79</v>
      </c>
      <c r="G63" s="33">
        <v>30.27</v>
      </c>
      <c r="H63" s="33">
        <v>23.11</v>
      </c>
      <c r="I63" s="33">
        <v>21.37</v>
      </c>
      <c r="J63" s="33">
        <v>24.25</v>
      </c>
      <c r="K63" s="33">
        <v>19.88</v>
      </c>
      <c r="L63" s="33">
        <v>25.3</v>
      </c>
      <c r="M63" s="81">
        <v>50.18</v>
      </c>
      <c r="N63" s="127">
        <v>14.84</v>
      </c>
      <c r="O63" s="33">
        <v>44.58</v>
      </c>
      <c r="P63" s="33">
        <v>27.86</v>
      </c>
      <c r="Q63" s="33">
        <v>27.78</v>
      </c>
      <c r="R63" s="33">
        <v>28.19</v>
      </c>
      <c r="S63" s="33">
        <v>28.48</v>
      </c>
      <c r="T63" s="35">
        <v>23.46</v>
      </c>
      <c r="U63" s="58">
        <f t="shared" si="0"/>
        <v>14.84</v>
      </c>
      <c r="V63" s="58">
        <f t="shared" si="1"/>
        <v>50.18</v>
      </c>
    </row>
    <row r="64" spans="1:22" s="58" customFormat="1" x14ac:dyDescent="0.25">
      <c r="A64" s="170"/>
      <c r="B64" s="185" t="s">
        <v>69</v>
      </c>
      <c r="C64" s="151" t="s">
        <v>20</v>
      </c>
      <c r="D64" s="33">
        <v>6.23</v>
      </c>
      <c r="E64" s="33">
        <v>14.37</v>
      </c>
      <c r="F64" s="33">
        <v>11.4</v>
      </c>
      <c r="G64" s="33">
        <v>21.08</v>
      </c>
      <c r="H64" s="33">
        <v>12.72</v>
      </c>
      <c r="I64" s="33">
        <v>9.8699999999999992</v>
      </c>
      <c r="J64" s="33">
        <v>16.95</v>
      </c>
      <c r="K64" s="33">
        <v>11.97</v>
      </c>
      <c r="L64" s="33">
        <v>16.12</v>
      </c>
      <c r="M64" s="81">
        <v>25.7</v>
      </c>
      <c r="N64" s="34">
        <v>3.85</v>
      </c>
      <c r="O64" s="128">
        <v>14</v>
      </c>
      <c r="P64" s="33">
        <v>16.72</v>
      </c>
      <c r="Q64" s="33">
        <v>15.56</v>
      </c>
      <c r="R64" s="33">
        <v>19.739999999999998</v>
      </c>
      <c r="S64" s="33">
        <v>20.03</v>
      </c>
      <c r="T64" s="35">
        <v>10.3</v>
      </c>
      <c r="U64" s="58">
        <f t="shared" si="0"/>
        <v>3.85</v>
      </c>
      <c r="V64" s="58">
        <f t="shared" si="1"/>
        <v>25.7</v>
      </c>
    </row>
    <row r="65" spans="1:22" s="58" customFormat="1" x14ac:dyDescent="0.25">
      <c r="A65" s="170"/>
      <c r="B65" s="185" t="s">
        <v>70</v>
      </c>
      <c r="C65" s="151" t="s">
        <v>20</v>
      </c>
      <c r="D65" s="33">
        <v>47.71</v>
      </c>
      <c r="E65" s="33">
        <v>62.27</v>
      </c>
      <c r="F65" s="33">
        <v>60.4</v>
      </c>
      <c r="G65" s="33">
        <v>58.75</v>
      </c>
      <c r="H65" s="33">
        <v>62.54</v>
      </c>
      <c r="I65" s="33">
        <v>59.51</v>
      </c>
      <c r="J65" s="33">
        <v>57.01</v>
      </c>
      <c r="K65" s="81">
        <v>63.68</v>
      </c>
      <c r="L65" s="33">
        <v>60.74</v>
      </c>
      <c r="M65" s="34">
        <v>24.5</v>
      </c>
      <c r="N65" s="33">
        <v>59.86</v>
      </c>
      <c r="O65" s="33">
        <v>56.9</v>
      </c>
      <c r="P65" s="33">
        <v>56.9</v>
      </c>
      <c r="Q65" s="33">
        <v>58.2</v>
      </c>
      <c r="R65" s="33">
        <v>59.14</v>
      </c>
      <c r="S65" s="33">
        <v>57.71</v>
      </c>
      <c r="T65" s="35">
        <v>51.84</v>
      </c>
      <c r="U65" s="58">
        <f t="shared" si="0"/>
        <v>24.5</v>
      </c>
      <c r="V65" s="58">
        <f t="shared" si="1"/>
        <v>63.68</v>
      </c>
    </row>
    <row r="66" spans="1:22" s="58" customFormat="1" ht="15.75" thickBot="1" x14ac:dyDescent="0.3">
      <c r="A66" s="170"/>
      <c r="B66" s="186" t="s">
        <v>120</v>
      </c>
      <c r="C66" s="201" t="s">
        <v>127</v>
      </c>
      <c r="D66" s="42">
        <v>0</v>
      </c>
      <c r="E66" s="42">
        <v>1</v>
      </c>
      <c r="F66" s="42">
        <v>1</v>
      </c>
      <c r="G66" s="42">
        <v>1</v>
      </c>
      <c r="H66" s="42">
        <v>1</v>
      </c>
      <c r="I66" s="42">
        <v>0</v>
      </c>
      <c r="J66" s="42">
        <v>1</v>
      </c>
      <c r="K66" s="42">
        <v>1</v>
      </c>
      <c r="L66" s="42">
        <v>1</v>
      </c>
      <c r="M66" s="42">
        <v>0</v>
      </c>
      <c r="N66" s="42">
        <v>0</v>
      </c>
      <c r="O66" s="42">
        <v>0</v>
      </c>
      <c r="P66" s="42">
        <v>1</v>
      </c>
      <c r="Q66" s="42">
        <v>1</v>
      </c>
      <c r="R66" s="42">
        <v>1</v>
      </c>
      <c r="S66" s="42">
        <v>1</v>
      </c>
      <c r="T66" s="44">
        <v>0</v>
      </c>
      <c r="U66" s="58">
        <f>MIN(D66:T66)</f>
        <v>0</v>
      </c>
      <c r="V66" s="58">
        <f>MAX(D66:T66)</f>
        <v>1</v>
      </c>
    </row>
    <row r="67" spans="1:22" s="58" customFormat="1" x14ac:dyDescent="0.25">
      <c r="A67" s="3"/>
      <c r="B67" s="191" t="s">
        <v>72</v>
      </c>
      <c r="C67" s="19" t="s">
        <v>20</v>
      </c>
      <c r="D67" s="29">
        <v>0.154119998216629</v>
      </c>
      <c r="E67" s="28">
        <v>0.853510022163391</v>
      </c>
      <c r="F67" s="28">
        <v>1.24844002723694</v>
      </c>
      <c r="G67" s="28">
        <v>1.99103999137878</v>
      </c>
      <c r="H67" s="28">
        <v>1.79246997833252</v>
      </c>
      <c r="I67" s="28">
        <v>0.30079999566078203</v>
      </c>
      <c r="J67" s="28">
        <v>1.60766005516052</v>
      </c>
      <c r="K67" s="28">
        <v>0.70550000667571999</v>
      </c>
      <c r="L67" s="28">
        <v>1.15527999401093</v>
      </c>
      <c r="M67" s="28">
        <v>0.22754000127315499</v>
      </c>
      <c r="N67" s="28">
        <v>0.36327999830245999</v>
      </c>
      <c r="O67" s="28">
        <v>0.37560001015663103</v>
      </c>
      <c r="P67" s="28">
        <v>1.39205002784729</v>
      </c>
      <c r="Q67" s="28">
        <v>0.470329999923706</v>
      </c>
      <c r="R67" s="28">
        <v>0.91109001636505105</v>
      </c>
      <c r="S67" s="79">
        <v>2.14735007286072</v>
      </c>
      <c r="T67" s="30">
        <v>0.40608000755310097</v>
      </c>
      <c r="U67" s="58">
        <f t="shared" si="0"/>
        <v>0.154119998216629</v>
      </c>
      <c r="V67" s="58">
        <f t="shared" si="1"/>
        <v>2.14735007286072</v>
      </c>
    </row>
    <row r="68" spans="1:22" s="58" customFormat="1" x14ac:dyDescent="0.25">
      <c r="A68" s="3"/>
      <c r="B68" s="65" t="s">
        <v>73</v>
      </c>
      <c r="C68" s="19" t="s">
        <v>20</v>
      </c>
      <c r="D68" s="34">
        <v>0.04</v>
      </c>
      <c r="E68" s="33">
        <v>3.32</v>
      </c>
      <c r="F68" s="33">
        <v>2.04</v>
      </c>
      <c r="G68" s="81">
        <v>15.51</v>
      </c>
      <c r="H68" s="33">
        <v>9.8000000000000007</v>
      </c>
      <c r="I68" s="33">
        <v>1.5</v>
      </c>
      <c r="J68" s="33">
        <v>12.29</v>
      </c>
      <c r="K68" s="33">
        <v>8.89</v>
      </c>
      <c r="L68" s="33">
        <v>3.43</v>
      </c>
      <c r="M68" s="33">
        <v>0.18</v>
      </c>
      <c r="N68" s="33">
        <v>1.17</v>
      </c>
      <c r="O68" s="33">
        <v>0.6</v>
      </c>
      <c r="P68" s="33">
        <v>6.78</v>
      </c>
      <c r="Q68" s="33">
        <v>3.04</v>
      </c>
      <c r="R68" s="33">
        <v>12.01</v>
      </c>
      <c r="S68" s="33">
        <v>2.06</v>
      </c>
      <c r="T68" s="35">
        <v>0.68</v>
      </c>
      <c r="U68" s="58">
        <f t="shared" si="0"/>
        <v>0.04</v>
      </c>
      <c r="V68" s="58">
        <f t="shared" si="1"/>
        <v>15.51</v>
      </c>
    </row>
    <row r="69" spans="1:22" s="58" customFormat="1" x14ac:dyDescent="0.25">
      <c r="A69" s="3"/>
      <c r="B69" s="191" t="s">
        <v>74</v>
      </c>
      <c r="C69" s="19" t="s">
        <v>20</v>
      </c>
      <c r="D69" s="31">
        <v>2.9</v>
      </c>
      <c r="E69" s="81">
        <v>5.76</v>
      </c>
      <c r="F69" s="33">
        <v>4.05</v>
      </c>
      <c r="G69" s="130">
        <v>4.12</v>
      </c>
      <c r="H69" s="33">
        <v>4.66</v>
      </c>
      <c r="I69" s="31">
        <v>4.0999999999999996</v>
      </c>
      <c r="J69" s="33">
        <v>4.26</v>
      </c>
      <c r="K69" s="33">
        <v>4.55</v>
      </c>
      <c r="L69" s="31">
        <v>3.07</v>
      </c>
      <c r="M69" s="31">
        <v>5.0999999999999996</v>
      </c>
      <c r="N69" s="31">
        <v>4</v>
      </c>
      <c r="O69" s="99">
        <v>2.86</v>
      </c>
      <c r="P69" s="31">
        <v>3.24</v>
      </c>
      <c r="Q69" s="33">
        <v>3.49</v>
      </c>
      <c r="R69" s="33">
        <v>3.67</v>
      </c>
      <c r="S69" s="31">
        <v>3.25</v>
      </c>
      <c r="T69" s="32">
        <v>4</v>
      </c>
      <c r="U69" s="58">
        <f t="shared" si="0"/>
        <v>2.86</v>
      </c>
      <c r="V69" s="58">
        <f t="shared" si="1"/>
        <v>5.76</v>
      </c>
    </row>
    <row r="70" spans="1:22" s="58" customFormat="1" x14ac:dyDescent="0.25">
      <c r="A70" s="3"/>
      <c r="B70" s="191" t="s">
        <v>97</v>
      </c>
      <c r="C70" s="19" t="s">
        <v>20</v>
      </c>
      <c r="D70" s="31">
        <v>3.8</v>
      </c>
      <c r="E70" s="31">
        <v>3.9</v>
      </c>
      <c r="F70" s="31">
        <v>2.9</v>
      </c>
      <c r="G70" s="31">
        <v>3</v>
      </c>
      <c r="H70" s="80">
        <v>7.9</v>
      </c>
      <c r="I70" s="31">
        <v>4.0999999999999996</v>
      </c>
      <c r="J70" s="31">
        <v>3.1</v>
      </c>
      <c r="K70" s="31">
        <v>4</v>
      </c>
      <c r="L70" s="31">
        <v>5.3</v>
      </c>
      <c r="M70" s="31">
        <v>3.7</v>
      </c>
      <c r="N70" s="31">
        <v>4.9000000000000004</v>
      </c>
      <c r="O70" s="31">
        <v>6.6</v>
      </c>
      <c r="P70" s="99">
        <v>2.7</v>
      </c>
      <c r="Q70" s="31">
        <v>2.8</v>
      </c>
      <c r="R70" s="31">
        <v>3.5</v>
      </c>
      <c r="S70" s="31">
        <v>3.5</v>
      </c>
      <c r="T70" s="32">
        <v>2.9</v>
      </c>
      <c r="U70" s="58">
        <f t="shared" si="0"/>
        <v>2.7</v>
      </c>
      <c r="V70" s="58">
        <f t="shared" si="1"/>
        <v>7.9</v>
      </c>
    </row>
    <row r="71" spans="1:22" s="58" customFormat="1" ht="12.95" customHeight="1" thickBot="1" x14ac:dyDescent="0.3">
      <c r="A71" s="3"/>
      <c r="B71" s="66" t="s">
        <v>75</v>
      </c>
      <c r="C71" s="72" t="s">
        <v>20</v>
      </c>
      <c r="D71" s="131">
        <v>28</v>
      </c>
      <c r="E71" s="60">
        <v>42.4</v>
      </c>
      <c r="F71" s="60">
        <v>37.299999999999997</v>
      </c>
      <c r="G71" s="60">
        <v>49</v>
      </c>
      <c r="H71" s="129">
        <v>49.9</v>
      </c>
      <c r="I71" s="60">
        <v>32.4</v>
      </c>
      <c r="J71" s="60">
        <v>42.7</v>
      </c>
      <c r="K71" s="60">
        <v>40</v>
      </c>
      <c r="L71" s="60">
        <v>39.9</v>
      </c>
      <c r="M71" s="60">
        <v>32.299999999999997</v>
      </c>
      <c r="N71" s="60">
        <v>35.4</v>
      </c>
      <c r="O71" s="60">
        <v>34.1</v>
      </c>
      <c r="P71" s="60">
        <v>39.9</v>
      </c>
      <c r="Q71" s="60">
        <v>35.6</v>
      </c>
      <c r="R71" s="60">
        <v>40.200000000000003</v>
      </c>
      <c r="S71" s="60">
        <v>44.1</v>
      </c>
      <c r="T71" s="132">
        <v>35.6</v>
      </c>
      <c r="U71" s="58">
        <f t="shared" si="0"/>
        <v>28</v>
      </c>
      <c r="V71" s="58">
        <f t="shared" si="1"/>
        <v>49.9</v>
      </c>
    </row>
    <row r="72" spans="1:22" s="58" customFormat="1" x14ac:dyDescent="0.25">
      <c r="A72" s="3"/>
      <c r="B72" s="191" t="s">
        <v>76</v>
      </c>
      <c r="C72" s="19" t="s">
        <v>20</v>
      </c>
      <c r="D72" s="69">
        <v>14</v>
      </c>
      <c r="E72" s="58">
        <v>35</v>
      </c>
      <c r="F72" s="58">
        <v>44</v>
      </c>
      <c r="G72" s="133">
        <v>58</v>
      </c>
      <c r="H72" s="58">
        <v>54</v>
      </c>
      <c r="I72" s="58">
        <v>30</v>
      </c>
      <c r="J72" s="58">
        <v>54</v>
      </c>
      <c r="K72" s="58">
        <v>48</v>
      </c>
      <c r="L72" s="58">
        <v>39</v>
      </c>
      <c r="M72" s="58">
        <v>27</v>
      </c>
      <c r="N72" s="58">
        <v>48</v>
      </c>
      <c r="O72" s="58">
        <v>21</v>
      </c>
      <c r="P72" s="58">
        <v>42</v>
      </c>
      <c r="Q72" s="58">
        <v>22</v>
      </c>
      <c r="R72" s="58">
        <v>48</v>
      </c>
      <c r="S72" s="58">
        <v>44</v>
      </c>
      <c r="T72" s="58">
        <v>40</v>
      </c>
      <c r="U72" s="58">
        <f t="shared" si="0"/>
        <v>14</v>
      </c>
      <c r="V72" s="58">
        <f t="shared" si="1"/>
        <v>58</v>
      </c>
    </row>
    <row r="73" spans="1:22" s="58" customFormat="1" x14ac:dyDescent="0.25">
      <c r="A73" s="64" t="s">
        <v>145</v>
      </c>
      <c r="B73" s="191" t="s">
        <v>77</v>
      </c>
      <c r="C73" s="19" t="s">
        <v>20</v>
      </c>
      <c r="D73" s="135">
        <v>3.99</v>
      </c>
      <c r="E73" s="135">
        <v>4.6500000000000004</v>
      </c>
      <c r="F73" s="135">
        <v>3.72</v>
      </c>
      <c r="G73" s="135">
        <v>4.78</v>
      </c>
      <c r="H73" s="87">
        <v>5.43</v>
      </c>
      <c r="I73" s="85">
        <v>3.66</v>
      </c>
      <c r="J73" s="135">
        <v>3.97</v>
      </c>
      <c r="K73" s="135">
        <v>4.79</v>
      </c>
      <c r="L73" s="135">
        <v>4.8499999999999996</v>
      </c>
      <c r="M73" s="135">
        <v>4.45</v>
      </c>
      <c r="N73" s="135">
        <v>4.32</v>
      </c>
      <c r="O73" s="135">
        <v>3.67</v>
      </c>
      <c r="P73" s="135">
        <v>4.2699999999999996</v>
      </c>
      <c r="Q73" s="135">
        <v>4.49</v>
      </c>
      <c r="R73" s="135">
        <v>4.59</v>
      </c>
      <c r="S73" s="135">
        <v>4.83</v>
      </c>
      <c r="T73" s="135">
        <v>4.45</v>
      </c>
      <c r="U73" s="58">
        <f t="shared" si="0"/>
        <v>3.66</v>
      </c>
      <c r="V73" s="58">
        <f t="shared" si="1"/>
        <v>5.43</v>
      </c>
    </row>
    <row r="74" spans="1:22" s="58" customFormat="1" ht="15.75" thickBot="1" x14ac:dyDescent="0.3">
      <c r="A74" s="3"/>
      <c r="B74" s="191" t="s">
        <v>78</v>
      </c>
      <c r="C74" s="19" t="s">
        <v>20</v>
      </c>
      <c r="D74" s="58">
        <v>2</v>
      </c>
      <c r="E74" s="58">
        <v>1.8</v>
      </c>
      <c r="F74" s="58">
        <v>5.0999999999999996</v>
      </c>
      <c r="G74" s="58">
        <v>5.8</v>
      </c>
      <c r="H74" s="58">
        <v>18.399999999999999</v>
      </c>
      <c r="I74" s="58">
        <v>0</v>
      </c>
      <c r="J74" s="58">
        <v>5.9</v>
      </c>
      <c r="K74" s="58">
        <v>8.6</v>
      </c>
      <c r="L74" s="58">
        <v>8.5</v>
      </c>
      <c r="M74" s="69">
        <v>0</v>
      </c>
      <c r="N74" s="58">
        <v>2.8</v>
      </c>
      <c r="O74" s="58">
        <v>2.8</v>
      </c>
      <c r="P74" s="58">
        <v>5.4</v>
      </c>
      <c r="Q74" s="58">
        <v>4.9000000000000004</v>
      </c>
      <c r="R74" s="58">
        <v>4.8</v>
      </c>
      <c r="S74" s="133">
        <v>18.899999999999999</v>
      </c>
      <c r="T74" s="58">
        <v>0</v>
      </c>
      <c r="U74" s="58">
        <f t="shared" si="0"/>
        <v>0</v>
      </c>
      <c r="V74" s="58">
        <f t="shared" si="1"/>
        <v>18.899999999999999</v>
      </c>
    </row>
    <row r="75" spans="1:22" s="58" customFormat="1" x14ac:dyDescent="0.25">
      <c r="A75" s="3"/>
      <c r="B75" s="163" t="s">
        <v>79</v>
      </c>
      <c r="C75" s="22" t="s">
        <v>20</v>
      </c>
      <c r="D75" s="25">
        <v>3.0999999046325701</v>
      </c>
      <c r="E75" s="26">
        <v>4.03999996185303</v>
      </c>
      <c r="F75" s="26">
        <v>5.0799999237060502</v>
      </c>
      <c r="G75" s="78">
        <v>6.5799999237060502</v>
      </c>
      <c r="H75" s="26">
        <v>3.85008001327515</v>
      </c>
      <c r="I75" s="26">
        <v>5.53999996185303</v>
      </c>
      <c r="J75" s="26">
        <v>4.7600002288818404</v>
      </c>
      <c r="K75" s="26">
        <v>3.97215008735657</v>
      </c>
      <c r="L75" s="26">
        <v>5.9699997901916504</v>
      </c>
      <c r="M75" s="26">
        <v>6.3887200355529803</v>
      </c>
      <c r="N75" s="26">
        <v>4.2</v>
      </c>
      <c r="O75" s="26">
        <v>3.76</v>
      </c>
      <c r="P75" s="26">
        <v>5.1900000572204599</v>
      </c>
      <c r="Q75" s="26">
        <v>3.6900000572204599</v>
      </c>
      <c r="R75" s="26">
        <v>4.6100001335143999</v>
      </c>
      <c r="S75" s="26">
        <v>5.7600002288818404</v>
      </c>
      <c r="T75" s="27">
        <v>5.3823199272155797</v>
      </c>
      <c r="U75" s="58">
        <f t="shared" si="0"/>
        <v>3.0999999046325701</v>
      </c>
      <c r="V75" s="58">
        <f t="shared" si="1"/>
        <v>6.5799999237060502</v>
      </c>
    </row>
    <row r="76" spans="1:22" s="58" customFormat="1" x14ac:dyDescent="0.25">
      <c r="A76" s="3"/>
      <c r="B76" s="191" t="s">
        <v>81</v>
      </c>
      <c r="C76" s="19" t="s">
        <v>20</v>
      </c>
      <c r="D76" s="28">
        <v>0.64347803592681896</v>
      </c>
      <c r="E76" s="28">
        <v>0.62487637996673595</v>
      </c>
      <c r="F76" s="28">
        <v>0.76156473159789995</v>
      </c>
      <c r="G76" s="28">
        <v>0.71885180473327603</v>
      </c>
      <c r="H76" s="79">
        <v>0.78871715068817105</v>
      </c>
      <c r="I76" s="28">
        <v>0.57585483789444003</v>
      </c>
      <c r="J76" s="28">
        <v>0.69152748584747303</v>
      </c>
      <c r="K76" s="28">
        <v>0.71914279460907005</v>
      </c>
      <c r="L76" s="28">
        <v>0.71515208482742298</v>
      </c>
      <c r="M76" s="28">
        <v>0.59290182590484597</v>
      </c>
      <c r="N76" s="28">
        <v>0.64069849252700795</v>
      </c>
      <c r="O76" s="29">
        <v>0.56293809413909901</v>
      </c>
      <c r="P76" s="28">
        <v>0.76286369562149003</v>
      </c>
      <c r="Q76" s="28">
        <v>0.59622788429260298</v>
      </c>
      <c r="R76" s="28">
        <v>0.67251205444335904</v>
      </c>
      <c r="S76" s="28">
        <v>0.78094583749771096</v>
      </c>
      <c r="T76" s="30">
        <v>0.64255541563034102</v>
      </c>
      <c r="U76" s="58">
        <f t="shared" si="0"/>
        <v>0.56293809413909901</v>
      </c>
      <c r="V76" s="58">
        <f t="shared" si="1"/>
        <v>0.78871715068817105</v>
      </c>
    </row>
    <row r="77" spans="1:22" s="58" customFormat="1" x14ac:dyDescent="0.25">
      <c r="A77" s="3"/>
      <c r="B77" s="191" t="s">
        <v>82</v>
      </c>
      <c r="C77" s="19" t="s">
        <v>22</v>
      </c>
      <c r="D77" s="29">
        <v>8.3000000000000007</v>
      </c>
      <c r="E77" s="28">
        <v>5.0999999999999996</v>
      </c>
      <c r="F77" s="28">
        <v>5.8</v>
      </c>
      <c r="G77" s="28">
        <v>3.4</v>
      </c>
      <c r="H77" s="28">
        <v>4.4000000000000004</v>
      </c>
      <c r="I77" s="28">
        <v>5.8</v>
      </c>
      <c r="J77" s="79">
        <v>1.7</v>
      </c>
      <c r="K77" s="28">
        <v>5.5</v>
      </c>
      <c r="L77" s="28">
        <v>5.3</v>
      </c>
      <c r="M77" s="28">
        <v>7.8</v>
      </c>
      <c r="N77" s="28">
        <v>4.9000000000000004</v>
      </c>
      <c r="O77" s="28">
        <v>6.3</v>
      </c>
      <c r="P77" s="28">
        <v>4.5999999999999996</v>
      </c>
      <c r="Q77" s="28">
        <v>5.3</v>
      </c>
      <c r="R77" s="28">
        <v>4.0999999999999996</v>
      </c>
      <c r="S77" s="28">
        <v>3.7</v>
      </c>
      <c r="T77" s="30">
        <v>5.9</v>
      </c>
      <c r="U77" s="58">
        <f t="shared" si="0"/>
        <v>1.7</v>
      </c>
      <c r="V77" s="58">
        <f t="shared" si="1"/>
        <v>8.3000000000000007</v>
      </c>
    </row>
    <row r="78" spans="1:22" s="58" customFormat="1" x14ac:dyDescent="0.25">
      <c r="A78" s="3"/>
      <c r="B78" s="191" t="s">
        <v>83</v>
      </c>
      <c r="C78" s="19" t="s">
        <v>29</v>
      </c>
      <c r="D78" s="31">
        <v>29.4</v>
      </c>
      <c r="E78" s="136">
        <v>40.5</v>
      </c>
      <c r="F78" s="31">
        <v>29.5</v>
      </c>
      <c r="G78" s="31">
        <v>26.2</v>
      </c>
      <c r="H78" s="31">
        <v>30.7</v>
      </c>
      <c r="I78" s="31">
        <v>34.5</v>
      </c>
      <c r="J78" s="31">
        <v>29.7</v>
      </c>
      <c r="K78" s="31">
        <v>36</v>
      </c>
      <c r="L78" s="31">
        <v>35.700000000000003</v>
      </c>
      <c r="M78" s="31">
        <v>25.7</v>
      </c>
      <c r="N78" s="31">
        <v>33.5</v>
      </c>
      <c r="O78" s="31">
        <v>36.799999999999997</v>
      </c>
      <c r="P78" s="31">
        <v>28.8</v>
      </c>
      <c r="Q78" s="31">
        <v>34.6</v>
      </c>
      <c r="R78" s="80">
        <v>23.2</v>
      </c>
      <c r="S78" s="31">
        <v>24</v>
      </c>
      <c r="T78" s="32">
        <v>25.6</v>
      </c>
      <c r="U78" s="58">
        <f t="shared" si="0"/>
        <v>23.2</v>
      </c>
      <c r="V78" s="58">
        <f t="shared" si="1"/>
        <v>40.5</v>
      </c>
    </row>
    <row r="79" spans="1:22" s="58" customFormat="1" x14ac:dyDescent="0.25">
      <c r="A79" s="3"/>
      <c r="B79" s="65" t="s">
        <v>84</v>
      </c>
      <c r="C79" s="19" t="s">
        <v>22</v>
      </c>
      <c r="D79" s="33">
        <v>48.18</v>
      </c>
      <c r="E79" s="33">
        <v>57.27</v>
      </c>
      <c r="F79" s="33">
        <v>56.52</v>
      </c>
      <c r="G79" s="33">
        <v>57.37</v>
      </c>
      <c r="H79" s="33">
        <v>58.33</v>
      </c>
      <c r="I79" s="33">
        <v>55.4</v>
      </c>
      <c r="J79" s="33">
        <v>53.78</v>
      </c>
      <c r="K79" s="34">
        <v>59.34</v>
      </c>
      <c r="L79" s="33">
        <v>55.7</v>
      </c>
      <c r="M79" s="33">
        <v>50.18</v>
      </c>
      <c r="N79" s="33">
        <v>52.53</v>
      </c>
      <c r="O79" s="81">
        <v>44.58</v>
      </c>
      <c r="P79" s="33">
        <v>51.99</v>
      </c>
      <c r="Q79" s="33">
        <v>53.73</v>
      </c>
      <c r="R79" s="33">
        <v>49.5</v>
      </c>
      <c r="S79" s="33">
        <v>55.5</v>
      </c>
      <c r="T79" s="35">
        <v>48.42</v>
      </c>
      <c r="U79" s="58">
        <f t="shared" si="0"/>
        <v>44.58</v>
      </c>
      <c r="V79" s="58">
        <f t="shared" si="1"/>
        <v>59.34</v>
      </c>
    </row>
    <row r="80" spans="1:22" s="58" customFormat="1" x14ac:dyDescent="0.25">
      <c r="A80" s="3"/>
      <c r="B80" s="194" t="s">
        <v>85</v>
      </c>
      <c r="C80" s="19" t="s">
        <v>22</v>
      </c>
      <c r="D80" s="28">
        <v>10.94</v>
      </c>
      <c r="E80" s="28">
        <v>7.19</v>
      </c>
      <c r="F80" s="28">
        <v>2.38</v>
      </c>
      <c r="G80" s="28">
        <v>0.27</v>
      </c>
      <c r="H80" s="28">
        <v>1.41</v>
      </c>
      <c r="I80" s="29">
        <v>58.26</v>
      </c>
      <c r="J80" s="28">
        <v>2.54</v>
      </c>
      <c r="K80" s="28">
        <v>2.63</v>
      </c>
      <c r="L80" s="28">
        <v>1.64</v>
      </c>
      <c r="M80" s="28">
        <v>14.7</v>
      </c>
      <c r="N80" s="28">
        <v>18.46</v>
      </c>
      <c r="O80" s="28">
        <v>20.8</v>
      </c>
      <c r="P80" s="28">
        <v>2.63</v>
      </c>
      <c r="Q80" s="28">
        <v>10.93</v>
      </c>
      <c r="R80" s="28">
        <v>1.98</v>
      </c>
      <c r="S80" s="79">
        <v>0.14000000000000001</v>
      </c>
      <c r="T80" s="30">
        <v>7.06</v>
      </c>
      <c r="U80" s="58">
        <f t="shared" si="0"/>
        <v>0.14000000000000001</v>
      </c>
      <c r="V80" s="58">
        <f t="shared" si="1"/>
        <v>58.26</v>
      </c>
    </row>
    <row r="81" spans="1:22" s="58" customFormat="1" ht="30" x14ac:dyDescent="0.25">
      <c r="A81" s="3"/>
      <c r="B81" s="194" t="s">
        <v>86</v>
      </c>
      <c r="C81" s="19" t="s">
        <v>22</v>
      </c>
      <c r="D81" s="36">
        <v>14.419999999999995</v>
      </c>
      <c r="E81" s="37">
        <v>12.969999999999999</v>
      </c>
      <c r="F81" s="38">
        <v>13.259999999999998</v>
      </c>
      <c r="G81" s="37">
        <v>16.120000000000005</v>
      </c>
      <c r="H81" s="38">
        <v>11.600000000000001</v>
      </c>
      <c r="I81" s="36">
        <v>18.080000000000005</v>
      </c>
      <c r="J81" s="38">
        <v>14.570000000000007</v>
      </c>
      <c r="K81" s="37">
        <v>12.990000000000002</v>
      </c>
      <c r="L81" s="37">
        <v>10.699999999999996</v>
      </c>
      <c r="M81" s="36">
        <v>10.149999999999999</v>
      </c>
      <c r="N81" s="36">
        <v>14.5</v>
      </c>
      <c r="O81" s="137">
        <v>22.629999999999995</v>
      </c>
      <c r="P81" s="37">
        <v>16.079999999999998</v>
      </c>
      <c r="Q81" s="37">
        <v>20.83</v>
      </c>
      <c r="R81" s="38">
        <v>11.329999999999991</v>
      </c>
      <c r="S81" s="82">
        <v>8.8100000000000023</v>
      </c>
      <c r="T81" s="39">
        <v>15.11</v>
      </c>
      <c r="U81" s="58">
        <f t="shared" si="0"/>
        <v>8.8100000000000023</v>
      </c>
      <c r="V81" s="58">
        <f t="shared" si="1"/>
        <v>22.629999999999995</v>
      </c>
    </row>
    <row r="82" spans="1:22" s="58" customFormat="1" x14ac:dyDescent="0.25">
      <c r="A82" s="3"/>
      <c r="B82" s="191" t="s">
        <v>87</v>
      </c>
      <c r="C82" s="19" t="s">
        <v>22</v>
      </c>
      <c r="D82" s="29">
        <v>44</v>
      </c>
      <c r="E82" s="28">
        <v>32.200000000000003</v>
      </c>
      <c r="F82" s="28">
        <v>19.899999999999999</v>
      </c>
      <c r="G82" s="28">
        <v>11.8</v>
      </c>
      <c r="H82" s="28">
        <v>25.2</v>
      </c>
      <c r="I82" s="40">
        <v>21.3</v>
      </c>
      <c r="J82" s="40">
        <v>18.399999999999999</v>
      </c>
      <c r="K82" s="40">
        <v>26</v>
      </c>
      <c r="L82" s="40">
        <v>24.6</v>
      </c>
      <c r="M82" s="40">
        <v>30</v>
      </c>
      <c r="N82" s="40">
        <v>22.6</v>
      </c>
      <c r="O82" s="28">
        <v>21.8</v>
      </c>
      <c r="P82" s="28">
        <v>15.9</v>
      </c>
      <c r="Q82" s="28">
        <v>34.4</v>
      </c>
      <c r="R82" s="28">
        <v>16.399999999999999</v>
      </c>
      <c r="S82" s="28">
        <v>13.3</v>
      </c>
      <c r="T82" s="83">
        <v>6</v>
      </c>
      <c r="U82" s="58">
        <f t="shared" si="0"/>
        <v>6</v>
      </c>
      <c r="V82" s="58">
        <f t="shared" si="1"/>
        <v>44</v>
      </c>
    </row>
    <row r="83" spans="1:22" s="58" customFormat="1" ht="12.95" customHeight="1" thickBot="1" x14ac:dyDescent="0.3">
      <c r="A83" s="3"/>
      <c r="B83" s="192" t="s">
        <v>88</v>
      </c>
      <c r="C83" s="72" t="s">
        <v>22</v>
      </c>
      <c r="D83" s="42">
        <v>2.6</v>
      </c>
      <c r="E83" s="42">
        <v>4.3</v>
      </c>
      <c r="F83" s="42">
        <v>2.7</v>
      </c>
      <c r="G83" s="84">
        <v>1.9</v>
      </c>
      <c r="H83" s="42">
        <v>2.7</v>
      </c>
      <c r="I83" s="43">
        <v>4.3</v>
      </c>
      <c r="J83" s="43">
        <v>2.6</v>
      </c>
      <c r="K83" s="43">
        <v>3.6</v>
      </c>
      <c r="L83" s="43">
        <v>4</v>
      </c>
      <c r="M83" s="43">
        <v>3.9</v>
      </c>
      <c r="N83" s="43">
        <v>2.2999999999999998</v>
      </c>
      <c r="O83" s="138">
        <v>4.4000000000000004</v>
      </c>
      <c r="P83" s="42">
        <v>2.2000000000000002</v>
      </c>
      <c r="Q83" s="42">
        <v>3.9</v>
      </c>
      <c r="R83" s="42">
        <v>2.2999999999999998</v>
      </c>
      <c r="S83" s="42">
        <v>2.6</v>
      </c>
      <c r="T83" s="44">
        <v>2.9</v>
      </c>
      <c r="U83" s="58">
        <f t="shared" si="0"/>
        <v>1.9</v>
      </c>
      <c r="V83" s="58">
        <f t="shared" si="1"/>
        <v>4.4000000000000004</v>
      </c>
    </row>
    <row r="84" spans="1:22" s="58" customFormat="1" x14ac:dyDescent="0.25">
      <c r="A84" s="67" t="s">
        <v>108</v>
      </c>
      <c r="B84" s="164" t="s">
        <v>89</v>
      </c>
      <c r="C84" s="22" t="s">
        <v>22</v>
      </c>
      <c r="D84" s="117">
        <v>5.2</v>
      </c>
      <c r="E84" s="117">
        <v>3.4</v>
      </c>
      <c r="F84" s="117">
        <v>2.4</v>
      </c>
      <c r="G84" s="117">
        <v>4.2</v>
      </c>
      <c r="H84" s="116">
        <v>1.2</v>
      </c>
      <c r="I84" s="118">
        <v>8.3000000000000007</v>
      </c>
      <c r="J84" s="117">
        <v>6.5</v>
      </c>
      <c r="K84" s="117">
        <v>2.1</v>
      </c>
      <c r="L84" s="117">
        <v>1.3</v>
      </c>
      <c r="M84" s="117">
        <v>5.2</v>
      </c>
      <c r="N84" s="117">
        <v>3.8</v>
      </c>
      <c r="O84" s="117">
        <v>4.8</v>
      </c>
      <c r="P84" s="117">
        <v>4</v>
      </c>
      <c r="Q84" s="117">
        <v>4.7</v>
      </c>
      <c r="R84" s="117">
        <v>3.5</v>
      </c>
      <c r="S84" s="117">
        <v>1.7</v>
      </c>
      <c r="T84" s="119">
        <v>6.5</v>
      </c>
      <c r="U84" s="58">
        <f t="shared" si="0"/>
        <v>1.2</v>
      </c>
      <c r="V84" s="58">
        <f t="shared" si="1"/>
        <v>8.3000000000000007</v>
      </c>
    </row>
    <row r="85" spans="1:22" s="58" customFormat="1" x14ac:dyDescent="0.25">
      <c r="A85" s="165"/>
      <c r="B85" s="188" t="s">
        <v>90</v>
      </c>
      <c r="C85" s="19" t="s">
        <v>22</v>
      </c>
      <c r="D85" s="31">
        <v>4.0999999999999996</v>
      </c>
      <c r="E85" s="31">
        <v>4.2</v>
      </c>
      <c r="F85" s="31">
        <v>3.4</v>
      </c>
      <c r="G85" s="31">
        <v>3.2</v>
      </c>
      <c r="H85" s="80">
        <v>2.2000000000000002</v>
      </c>
      <c r="I85" s="31">
        <v>4.0999999999999996</v>
      </c>
      <c r="J85" s="31">
        <v>3.1</v>
      </c>
      <c r="K85" s="31">
        <v>3.6</v>
      </c>
      <c r="L85" s="31">
        <v>4</v>
      </c>
      <c r="M85" s="31">
        <v>4.9000000000000004</v>
      </c>
      <c r="N85" s="31">
        <v>4.0999999999999996</v>
      </c>
      <c r="O85" s="31">
        <v>4.5</v>
      </c>
      <c r="P85" s="31">
        <v>3.3</v>
      </c>
      <c r="Q85" s="99">
        <v>5.3</v>
      </c>
      <c r="R85" s="31">
        <v>2.9</v>
      </c>
      <c r="S85" s="31">
        <v>2.7</v>
      </c>
      <c r="T85" s="32">
        <v>4.3</v>
      </c>
      <c r="U85" s="58">
        <f t="shared" si="0"/>
        <v>2.2000000000000002</v>
      </c>
      <c r="V85" s="58">
        <f t="shared" si="1"/>
        <v>5.3</v>
      </c>
    </row>
    <row r="86" spans="1:22" s="58" customFormat="1" x14ac:dyDescent="0.25">
      <c r="A86" s="165"/>
      <c r="B86" s="188" t="s">
        <v>91</v>
      </c>
      <c r="C86" s="19" t="s">
        <v>22</v>
      </c>
      <c r="D86" s="31">
        <v>6.2</v>
      </c>
      <c r="E86" s="31">
        <v>5.3</v>
      </c>
      <c r="F86" s="31">
        <v>4.4000000000000004</v>
      </c>
      <c r="G86" s="31">
        <v>5.3</v>
      </c>
      <c r="H86" s="31">
        <v>5.9</v>
      </c>
      <c r="I86" s="99">
        <v>9.1</v>
      </c>
      <c r="J86" s="31">
        <v>5.3</v>
      </c>
      <c r="K86" s="31">
        <v>4.3</v>
      </c>
      <c r="L86" s="31">
        <v>3</v>
      </c>
      <c r="M86" s="31">
        <v>7.8</v>
      </c>
      <c r="N86" s="31">
        <v>6.5</v>
      </c>
      <c r="O86" s="31">
        <v>7.3</v>
      </c>
      <c r="P86" s="31">
        <v>4.2</v>
      </c>
      <c r="Q86" s="31">
        <v>5.7</v>
      </c>
      <c r="R86" s="31">
        <v>4.7</v>
      </c>
      <c r="S86" s="80">
        <v>2</v>
      </c>
      <c r="T86" s="32">
        <v>8</v>
      </c>
      <c r="U86" s="58">
        <f t="shared" si="0"/>
        <v>2</v>
      </c>
      <c r="V86" s="58">
        <f t="shared" si="1"/>
        <v>9.1</v>
      </c>
    </row>
    <row r="87" spans="1:22" s="58" customFormat="1" x14ac:dyDescent="0.25">
      <c r="A87" s="165"/>
      <c r="B87" s="188" t="s">
        <v>92</v>
      </c>
      <c r="C87" s="19" t="s">
        <v>20</v>
      </c>
      <c r="D87" s="31">
        <v>0.4</v>
      </c>
      <c r="E87" s="31">
        <v>0.62</v>
      </c>
      <c r="F87" s="31">
        <v>0.92</v>
      </c>
      <c r="G87" s="31">
        <v>1.79</v>
      </c>
      <c r="H87" s="80">
        <v>2.09</v>
      </c>
      <c r="I87" s="31">
        <v>0.9</v>
      </c>
      <c r="J87" s="31">
        <v>1.19</v>
      </c>
      <c r="K87" s="31">
        <v>1.6400000000000001</v>
      </c>
      <c r="L87" s="31">
        <v>1.77</v>
      </c>
      <c r="M87" s="31">
        <v>0.33</v>
      </c>
      <c r="N87" s="31">
        <v>0.60000000000000009</v>
      </c>
      <c r="O87" s="31">
        <v>0.58000000000000007</v>
      </c>
      <c r="P87" s="31">
        <v>1.1000000000000001</v>
      </c>
      <c r="Q87" s="31">
        <v>1.07</v>
      </c>
      <c r="R87" s="31">
        <v>1.37</v>
      </c>
      <c r="S87" s="31">
        <v>1.69</v>
      </c>
      <c r="T87" s="120">
        <v>0</v>
      </c>
      <c r="U87" s="58">
        <f t="shared" ref="U87:U100" si="6">MIN(D87:T87)</f>
        <v>0</v>
      </c>
      <c r="V87" s="58">
        <f t="shared" ref="V87:V100" si="7">MAX(D87:T87)</f>
        <v>2.09</v>
      </c>
    </row>
    <row r="88" spans="1:22" s="58" customFormat="1" x14ac:dyDescent="0.25">
      <c r="A88" s="165"/>
      <c r="B88" s="188" t="s">
        <v>93</v>
      </c>
      <c r="C88" s="19" t="s">
        <v>20</v>
      </c>
      <c r="D88" s="31">
        <v>0.41</v>
      </c>
      <c r="E88" s="31">
        <v>0.26999999999999996</v>
      </c>
      <c r="F88" s="31">
        <v>0.87</v>
      </c>
      <c r="G88" s="31">
        <v>1.52</v>
      </c>
      <c r="H88" s="80">
        <v>1.7899999999999998</v>
      </c>
      <c r="I88" s="31">
        <v>1.1599999999999999</v>
      </c>
      <c r="J88" s="31">
        <v>1.04</v>
      </c>
      <c r="K88" s="31">
        <v>1.28</v>
      </c>
      <c r="L88" s="31">
        <v>1.47</v>
      </c>
      <c r="M88" s="31">
        <v>9.9999999999999534E-3</v>
      </c>
      <c r="N88" s="31">
        <v>0.42</v>
      </c>
      <c r="O88" s="31">
        <v>0.32999999999999996</v>
      </c>
      <c r="P88" s="31">
        <v>0.7</v>
      </c>
      <c r="Q88" s="31">
        <v>0.27999999999999997</v>
      </c>
      <c r="R88" s="31">
        <v>0.94</v>
      </c>
      <c r="S88" s="31">
        <v>1.5899999999999999</v>
      </c>
      <c r="T88" s="120">
        <v>0</v>
      </c>
      <c r="U88" s="58">
        <f t="shared" si="6"/>
        <v>0</v>
      </c>
      <c r="V88" s="58">
        <f t="shared" si="7"/>
        <v>1.7899999999999998</v>
      </c>
    </row>
    <row r="89" spans="1:22" s="58" customFormat="1" x14ac:dyDescent="0.25">
      <c r="A89" s="165"/>
      <c r="B89" s="188" t="s">
        <v>94</v>
      </c>
      <c r="C89" s="19" t="s">
        <v>20</v>
      </c>
      <c r="D89" s="31">
        <v>0.20999999999999996</v>
      </c>
      <c r="E89" s="31">
        <v>0.53</v>
      </c>
      <c r="F89" s="31">
        <v>0.97</v>
      </c>
      <c r="G89" s="31">
        <v>1.4100000000000001</v>
      </c>
      <c r="H89" s="80">
        <v>2.31</v>
      </c>
      <c r="I89" s="31">
        <v>1.4</v>
      </c>
      <c r="J89" s="31">
        <v>0.81</v>
      </c>
      <c r="K89" s="31">
        <v>1.52</v>
      </c>
      <c r="L89" s="31">
        <v>1.62</v>
      </c>
      <c r="M89" s="31">
        <v>0.32</v>
      </c>
      <c r="N89" s="31">
        <v>0.75</v>
      </c>
      <c r="O89" s="31">
        <v>0.42000000000000004</v>
      </c>
      <c r="P89" s="31">
        <v>1.3399999999999999</v>
      </c>
      <c r="Q89" s="31">
        <v>0.73</v>
      </c>
      <c r="R89" s="31">
        <v>1.01</v>
      </c>
      <c r="S89" s="31">
        <v>1.49</v>
      </c>
      <c r="T89" s="120">
        <v>0</v>
      </c>
      <c r="U89" s="58">
        <f t="shared" si="6"/>
        <v>0</v>
      </c>
      <c r="V89" s="58">
        <f t="shared" si="7"/>
        <v>2.31</v>
      </c>
    </row>
    <row r="90" spans="1:22" s="58" customFormat="1" x14ac:dyDescent="0.25">
      <c r="A90" s="165"/>
      <c r="B90" s="188" t="s">
        <v>95</v>
      </c>
      <c r="C90" s="19" t="s">
        <v>20</v>
      </c>
      <c r="D90" s="31">
        <v>1.2100000000000002</v>
      </c>
      <c r="E90" s="31">
        <v>1.56</v>
      </c>
      <c r="F90" s="31">
        <v>1.71</v>
      </c>
      <c r="G90" s="80">
        <v>2.06</v>
      </c>
      <c r="H90" s="139">
        <v>1.86</v>
      </c>
      <c r="I90" s="31">
        <v>0.68000000000000016</v>
      </c>
      <c r="J90" s="31">
        <v>1.96</v>
      </c>
      <c r="K90" s="31">
        <v>1.79</v>
      </c>
      <c r="L90" s="31">
        <v>1.92</v>
      </c>
      <c r="M90" s="31">
        <v>0.89000000000000012</v>
      </c>
      <c r="N90" s="31">
        <v>0.95000000000000007</v>
      </c>
      <c r="O90" s="31">
        <v>1.2200000000000002</v>
      </c>
      <c r="P90" s="31">
        <v>1.61</v>
      </c>
      <c r="Q90" s="31">
        <v>1.6300000000000001</v>
      </c>
      <c r="R90" s="31">
        <v>1.6600000000000001</v>
      </c>
      <c r="S90" s="31">
        <v>1.86</v>
      </c>
      <c r="T90" s="120">
        <v>0</v>
      </c>
      <c r="U90" s="58">
        <f t="shared" si="6"/>
        <v>0</v>
      </c>
      <c r="V90" s="58">
        <f t="shared" si="7"/>
        <v>2.06</v>
      </c>
    </row>
    <row r="91" spans="1:22" s="58" customFormat="1" ht="15.75" thickBot="1" x14ac:dyDescent="0.3">
      <c r="A91" s="165"/>
      <c r="B91" s="189" t="s">
        <v>96</v>
      </c>
      <c r="C91" s="72" t="s">
        <v>20</v>
      </c>
      <c r="D91" s="42">
        <v>35</v>
      </c>
      <c r="E91" s="42">
        <v>42</v>
      </c>
      <c r="F91" s="42">
        <v>47</v>
      </c>
      <c r="G91" s="42">
        <v>54</v>
      </c>
      <c r="H91" s="84">
        <v>74</v>
      </c>
      <c r="I91" s="42">
        <v>56</v>
      </c>
      <c r="J91" s="42">
        <v>43</v>
      </c>
      <c r="K91" s="42">
        <v>59</v>
      </c>
      <c r="L91" s="42">
        <v>61</v>
      </c>
      <c r="M91" s="42">
        <v>36</v>
      </c>
      <c r="N91" s="42">
        <v>46</v>
      </c>
      <c r="O91" s="42">
        <v>39</v>
      </c>
      <c r="P91" s="42">
        <v>56</v>
      </c>
      <c r="Q91" s="42">
        <v>45</v>
      </c>
      <c r="R91" s="42">
        <v>52</v>
      </c>
      <c r="S91" s="42">
        <v>57</v>
      </c>
      <c r="T91" s="153">
        <v>32</v>
      </c>
      <c r="U91" s="58">
        <f t="shared" si="6"/>
        <v>32</v>
      </c>
      <c r="V91" s="58">
        <f t="shared" si="7"/>
        <v>74</v>
      </c>
    </row>
    <row r="92" spans="1:22" s="2" customFormat="1" x14ac:dyDescent="0.25">
      <c r="A92" s="195"/>
      <c r="B92" s="196" t="s">
        <v>119</v>
      </c>
      <c r="C92" s="19" t="s">
        <v>20</v>
      </c>
      <c r="D92" s="145">
        <v>100.74118257621825</v>
      </c>
      <c r="E92" s="145">
        <v>195.17360853336413</v>
      </c>
      <c r="F92" s="145">
        <v>322.37512416579455</v>
      </c>
      <c r="G92" s="145">
        <v>373.04911294254316</v>
      </c>
      <c r="H92" s="146">
        <v>613.4013287300686</v>
      </c>
      <c r="I92" s="145">
        <v>90.789662559093969</v>
      </c>
      <c r="J92" s="145">
        <v>267.77496998765196</v>
      </c>
      <c r="K92" s="145">
        <v>459.04833135237578</v>
      </c>
      <c r="L92" s="149">
        <v>650.7397520998104</v>
      </c>
      <c r="M92" s="147">
        <v>11.898782734551132</v>
      </c>
      <c r="N92" s="145">
        <v>108.10199729310006</v>
      </c>
      <c r="O92" s="145">
        <v>156.06929778955214</v>
      </c>
      <c r="P92" s="145">
        <v>439.13973899219593</v>
      </c>
      <c r="Q92" s="145">
        <v>272.53876588093186</v>
      </c>
      <c r="R92" s="145">
        <v>365.23087168034033</v>
      </c>
      <c r="S92" s="145">
        <v>353.79641020325607</v>
      </c>
      <c r="T92" s="148">
        <v>136.69999999999999</v>
      </c>
      <c r="U92" s="11">
        <f t="shared" si="6"/>
        <v>11.898782734551132</v>
      </c>
      <c r="V92" s="11">
        <f t="shared" si="7"/>
        <v>650.7397520998104</v>
      </c>
    </row>
    <row r="93" spans="1:22" s="2" customFormat="1" ht="15.75" thickBot="1" x14ac:dyDescent="0.3">
      <c r="A93" s="195"/>
      <c r="B93" s="196" t="s">
        <v>118</v>
      </c>
      <c r="C93" s="72" t="s">
        <v>20</v>
      </c>
      <c r="D93" s="142">
        <v>5.1183319191117529E-2</v>
      </c>
      <c r="E93" s="142">
        <v>4.0599771204445176E-2</v>
      </c>
      <c r="F93" s="142">
        <v>3.9303580638803744E-2</v>
      </c>
      <c r="G93" s="142">
        <v>3.1733198636568406E-2</v>
      </c>
      <c r="H93" s="143">
        <v>5.3419247557680315E-2</v>
      </c>
      <c r="I93" s="142">
        <v>5.2644158574431867E-2</v>
      </c>
      <c r="J93" s="142">
        <v>3.3040738208876361E-2</v>
      </c>
      <c r="K93" s="142">
        <v>5.1581975071907961E-2</v>
      </c>
      <c r="L93" s="142">
        <v>6.4110548851693261E-2</v>
      </c>
      <c r="M93" s="75">
        <v>8.7547448231673573E-3</v>
      </c>
      <c r="N93" s="142">
        <v>4.5949715800118564E-2</v>
      </c>
      <c r="O93" s="142">
        <v>3.9452582557154954E-2</v>
      </c>
      <c r="P93" s="142">
        <v>5.8400082875134526E-2</v>
      </c>
      <c r="Q93" s="142">
        <v>4.9705378428221515E-2</v>
      </c>
      <c r="R93" s="142">
        <v>3.8209628987726972E-2</v>
      </c>
      <c r="S93" s="142">
        <v>2.5480260999526116E-2</v>
      </c>
      <c r="T93" s="144">
        <v>7.32</v>
      </c>
      <c r="U93" s="11">
        <f t="shared" si="6"/>
        <v>8.7547448231673573E-3</v>
      </c>
      <c r="V93" s="2">
        <f t="shared" si="7"/>
        <v>7.32</v>
      </c>
    </row>
    <row r="94" spans="1:22" x14ac:dyDescent="0.25">
      <c r="A94" s="197" t="s">
        <v>152</v>
      </c>
      <c r="B94" s="196" t="s">
        <v>126</v>
      </c>
      <c r="C94" s="19" t="s">
        <v>20</v>
      </c>
      <c r="D94" s="140">
        <v>0.51</v>
      </c>
      <c r="E94" s="140">
        <v>18</v>
      </c>
      <c r="F94" s="140">
        <v>4</v>
      </c>
      <c r="G94">
        <v>116</v>
      </c>
      <c r="H94">
        <v>6</v>
      </c>
      <c r="I94" s="140">
        <v>4.0000000000000001E-3</v>
      </c>
      <c r="J94" s="140">
        <v>0.49</v>
      </c>
      <c r="K94" s="140">
        <v>10</v>
      </c>
      <c r="L94" s="140">
        <v>29</v>
      </c>
      <c r="M94" s="141">
        <v>0</v>
      </c>
      <c r="N94" s="140">
        <v>5.85</v>
      </c>
      <c r="O94" s="140">
        <v>31</v>
      </c>
      <c r="P94" s="162">
        <v>452</v>
      </c>
      <c r="Q94" s="140">
        <v>187.62</v>
      </c>
      <c r="R94" s="140">
        <v>71</v>
      </c>
      <c r="S94" s="140">
        <v>38</v>
      </c>
      <c r="T94" s="161">
        <v>50</v>
      </c>
      <c r="U94" s="11">
        <f t="shared" si="6"/>
        <v>0</v>
      </c>
      <c r="V94" s="2">
        <f t="shared" si="7"/>
        <v>452</v>
      </c>
    </row>
    <row r="95" spans="1:22" x14ac:dyDescent="0.25">
      <c r="A95" s="195"/>
      <c r="B95" s="198" t="s">
        <v>124</v>
      </c>
      <c r="C95" s="19" t="s">
        <v>20</v>
      </c>
      <c r="D95">
        <v>6</v>
      </c>
      <c r="E95">
        <v>51</v>
      </c>
      <c r="F95">
        <v>34</v>
      </c>
      <c r="G95">
        <v>112</v>
      </c>
      <c r="H95">
        <v>78</v>
      </c>
      <c r="I95">
        <v>9</v>
      </c>
      <c r="J95">
        <v>149</v>
      </c>
      <c r="K95">
        <v>76</v>
      </c>
      <c r="L95">
        <v>364</v>
      </c>
      <c r="M95" s="157">
        <v>0</v>
      </c>
      <c r="N95">
        <v>8</v>
      </c>
      <c r="O95">
        <v>6</v>
      </c>
      <c r="P95" s="156">
        <v>1119</v>
      </c>
      <c r="Q95">
        <v>511</v>
      </c>
      <c r="R95">
        <v>41</v>
      </c>
      <c r="S95">
        <v>9</v>
      </c>
      <c r="T95">
        <v>80</v>
      </c>
      <c r="U95" s="11">
        <f t="shared" si="6"/>
        <v>0</v>
      </c>
      <c r="V95" s="2">
        <f t="shared" si="7"/>
        <v>1119</v>
      </c>
    </row>
    <row r="96" spans="1:22" x14ac:dyDescent="0.25">
      <c r="A96" s="195"/>
      <c r="B96" s="199" t="s">
        <v>121</v>
      </c>
      <c r="C96" s="19" t="s">
        <v>20</v>
      </c>
      <c r="D96">
        <v>1</v>
      </c>
      <c r="E96">
        <v>1</v>
      </c>
      <c r="F96">
        <v>1</v>
      </c>
      <c r="G96">
        <v>1</v>
      </c>
      <c r="H96">
        <v>1</v>
      </c>
      <c r="I96">
        <v>0</v>
      </c>
      <c r="J96">
        <v>1</v>
      </c>
      <c r="K96">
        <v>1</v>
      </c>
      <c r="L96">
        <v>1</v>
      </c>
      <c r="M96">
        <v>0</v>
      </c>
      <c r="N96">
        <v>1</v>
      </c>
      <c r="O96">
        <v>1</v>
      </c>
      <c r="P96">
        <v>1</v>
      </c>
      <c r="Q96">
        <v>1</v>
      </c>
      <c r="R96">
        <v>1</v>
      </c>
      <c r="S96">
        <v>1</v>
      </c>
      <c r="T96">
        <v>0</v>
      </c>
      <c r="U96" s="11">
        <f t="shared" si="6"/>
        <v>0</v>
      </c>
      <c r="V96" s="2">
        <f t="shared" si="7"/>
        <v>1</v>
      </c>
    </row>
    <row r="97" spans="1:22" x14ac:dyDescent="0.25">
      <c r="A97" s="195"/>
      <c r="B97" s="199" t="s">
        <v>125</v>
      </c>
      <c r="C97" s="19" t="s">
        <v>20</v>
      </c>
      <c r="D97">
        <v>1</v>
      </c>
      <c r="E97">
        <v>6</v>
      </c>
      <c r="F97">
        <v>2</v>
      </c>
      <c r="G97">
        <v>8</v>
      </c>
      <c r="H97">
        <v>5</v>
      </c>
      <c r="I97">
        <v>1</v>
      </c>
      <c r="J97">
        <v>4</v>
      </c>
      <c r="K97">
        <v>5</v>
      </c>
      <c r="L97">
        <v>5</v>
      </c>
      <c r="M97" s="157">
        <v>0</v>
      </c>
      <c r="N97">
        <v>1</v>
      </c>
      <c r="O97">
        <v>1</v>
      </c>
      <c r="P97" s="156">
        <v>10</v>
      </c>
      <c r="Q97">
        <v>4</v>
      </c>
      <c r="R97">
        <v>3</v>
      </c>
      <c r="S97">
        <v>2</v>
      </c>
      <c r="T97">
        <v>6</v>
      </c>
      <c r="U97" s="11">
        <f t="shared" si="6"/>
        <v>0</v>
      </c>
      <c r="V97" s="2">
        <f t="shared" si="7"/>
        <v>10</v>
      </c>
    </row>
    <row r="98" spans="1:22" ht="15.75" thickBot="1" x14ac:dyDescent="0.3">
      <c r="A98" s="195"/>
      <c r="B98" s="196" t="s">
        <v>123</v>
      </c>
      <c r="C98" s="19" t="s">
        <v>20</v>
      </c>
      <c r="D98">
        <v>8</v>
      </c>
      <c r="E98">
        <v>37</v>
      </c>
      <c r="F98">
        <v>17</v>
      </c>
      <c r="G98">
        <v>27</v>
      </c>
      <c r="H98">
        <v>7</v>
      </c>
      <c r="I98">
        <v>21</v>
      </c>
      <c r="J98">
        <v>34</v>
      </c>
      <c r="K98">
        <v>9</v>
      </c>
      <c r="L98">
        <v>23</v>
      </c>
      <c r="M98">
        <v>5</v>
      </c>
      <c r="N98" s="157">
        <v>3</v>
      </c>
      <c r="O98">
        <v>5</v>
      </c>
      <c r="P98">
        <v>114</v>
      </c>
      <c r="Q98">
        <v>71</v>
      </c>
      <c r="R98">
        <v>18</v>
      </c>
      <c r="S98">
        <v>7</v>
      </c>
      <c r="T98" s="156">
        <v>196</v>
      </c>
      <c r="U98" s="11">
        <f t="shared" si="6"/>
        <v>3</v>
      </c>
      <c r="V98" s="2">
        <f t="shared" si="7"/>
        <v>196</v>
      </c>
    </row>
    <row r="99" spans="1:22" x14ac:dyDescent="0.25">
      <c r="A99" s="195"/>
      <c r="B99" s="200" t="s">
        <v>122</v>
      </c>
      <c r="C99" s="19" t="s">
        <v>20</v>
      </c>
      <c r="D99" s="10">
        <v>404.1</v>
      </c>
      <c r="E99" s="155">
        <v>223.1</v>
      </c>
      <c r="F99" s="10">
        <v>345.24407530028532</v>
      </c>
      <c r="G99" s="10">
        <v>666.92667706708266</v>
      </c>
      <c r="H99" s="10">
        <v>185.39</v>
      </c>
      <c r="I99" s="10">
        <v>336</v>
      </c>
      <c r="J99" s="10">
        <v>962.87</v>
      </c>
      <c r="K99" s="10">
        <v>204</v>
      </c>
      <c r="L99" s="10">
        <v>247.65</v>
      </c>
      <c r="M99" s="160">
        <v>1.41</v>
      </c>
      <c r="N99" s="10">
        <v>53.5</v>
      </c>
      <c r="O99" s="10">
        <v>265.2</v>
      </c>
      <c r="P99" s="158">
        <v>4405.0999999999995</v>
      </c>
      <c r="Q99" s="10">
        <v>1030.5720000000001</v>
      </c>
      <c r="R99" s="10">
        <v>566.29</v>
      </c>
      <c r="S99" s="10">
        <v>98.026195999999999</v>
      </c>
      <c r="T99" s="10">
        <v>1119.6300000000001</v>
      </c>
      <c r="U99" s="11">
        <f t="shared" si="6"/>
        <v>1.41</v>
      </c>
      <c r="V99" s="2">
        <f t="shared" si="7"/>
        <v>4405.0999999999995</v>
      </c>
    </row>
    <row r="100" spans="1:22" x14ac:dyDescent="0.25">
      <c r="U100" s="11">
        <f t="shared" si="6"/>
        <v>0</v>
      </c>
      <c r="V100" s="2">
        <f t="shared" si="7"/>
        <v>0</v>
      </c>
    </row>
    <row r="101" spans="1:22" s="2" customFormat="1" x14ac:dyDescent="0.25">
      <c r="B101" s="150"/>
      <c r="C101" s="150" t="s">
        <v>98</v>
      </c>
      <c r="D101" s="2" t="s">
        <v>99</v>
      </c>
      <c r="E101" s="2" t="s">
        <v>100</v>
      </c>
    </row>
    <row r="103" spans="1:22" x14ac:dyDescent="0.25">
      <c r="N103">
        <f>6673940/1000000/1.14</f>
        <v>5.8543333333333338</v>
      </c>
    </row>
    <row r="105" spans="1:22" x14ac:dyDescent="0.25">
      <c r="E105">
        <f>560000/1000000/1.14</f>
        <v>0.49122807017543868</v>
      </c>
      <c r="I105">
        <f>4.89*1000/1000000/1.14</f>
        <v>4.289473684210527E-3</v>
      </c>
    </row>
    <row r="109" spans="1:22" x14ac:dyDescent="0.25">
      <c r="B109" s="14" t="s">
        <v>31</v>
      </c>
      <c r="C109" s="19" t="s">
        <v>20</v>
      </c>
      <c r="D109" s="5">
        <v>-13.83</v>
      </c>
      <c r="E109" s="5">
        <v>1.78</v>
      </c>
      <c r="F109" s="5">
        <v>-1.1200000000000001</v>
      </c>
      <c r="G109" s="5">
        <v>2.95</v>
      </c>
      <c r="H109" s="5">
        <v>0.33</v>
      </c>
      <c r="I109" s="5">
        <v>-17.059999999999999</v>
      </c>
      <c r="J109" s="5">
        <v>0.76</v>
      </c>
      <c r="K109" s="5">
        <v>-2.08</v>
      </c>
      <c r="L109" s="5">
        <v>4.22</v>
      </c>
      <c r="M109" s="6">
        <v>-28.26</v>
      </c>
      <c r="N109" s="5">
        <v>-21.56</v>
      </c>
      <c r="O109" s="5">
        <v>-16.02</v>
      </c>
      <c r="P109" s="5">
        <v>4.57</v>
      </c>
      <c r="Q109" s="5">
        <v>-5.71</v>
      </c>
      <c r="R109" s="7">
        <v>0.74</v>
      </c>
      <c r="S109" s="8">
        <v>5.75</v>
      </c>
      <c r="T109" s="5">
        <v>-2.59</v>
      </c>
    </row>
    <row r="110" spans="1:22" x14ac:dyDescent="0.25">
      <c r="B110" s="18" t="s">
        <v>32</v>
      </c>
      <c r="C110" s="150" t="s">
        <v>20</v>
      </c>
      <c r="D110" s="5">
        <v>-30.23</v>
      </c>
      <c r="E110" s="5">
        <v>2.83</v>
      </c>
      <c r="F110" s="5">
        <v>-2.04</v>
      </c>
      <c r="G110" s="5">
        <v>4.26</v>
      </c>
      <c r="H110" s="5">
        <v>0.41</v>
      </c>
      <c r="I110" s="5">
        <v>-28.07</v>
      </c>
      <c r="J110" s="5">
        <v>0.94</v>
      </c>
      <c r="K110" s="5">
        <v>-3.14</v>
      </c>
      <c r="L110" s="5">
        <v>5.51</v>
      </c>
      <c r="M110" s="5">
        <v>-47.08</v>
      </c>
      <c r="N110" s="5">
        <v>-33.590000000000003</v>
      </c>
      <c r="O110" s="5">
        <v>-19.84</v>
      </c>
      <c r="P110" s="5">
        <v>8</v>
      </c>
      <c r="Q110" s="5">
        <v>-12.17</v>
      </c>
      <c r="R110" s="5">
        <v>0.8</v>
      </c>
      <c r="S110" s="5">
        <v>7.16</v>
      </c>
      <c r="T110" s="5">
        <v>-2.8</v>
      </c>
    </row>
    <row r="112" spans="1:22" x14ac:dyDescent="0.25">
      <c r="B112" s="18" t="s">
        <v>32</v>
      </c>
      <c r="D112" s="10">
        <f>D109+28.26</f>
        <v>14.430000000000001</v>
      </c>
      <c r="E112" s="10">
        <f t="shared" ref="E112:T112" si="8">E109+28.26</f>
        <v>30.040000000000003</v>
      </c>
      <c r="F112" s="10">
        <f t="shared" si="8"/>
        <v>27.14</v>
      </c>
      <c r="G112" s="10">
        <f t="shared" si="8"/>
        <v>31.21</v>
      </c>
      <c r="H112" s="10">
        <f t="shared" si="8"/>
        <v>28.59</v>
      </c>
      <c r="I112" s="10">
        <f t="shared" si="8"/>
        <v>11.200000000000003</v>
      </c>
      <c r="J112" s="10">
        <f t="shared" si="8"/>
        <v>29.020000000000003</v>
      </c>
      <c r="K112" s="10">
        <f t="shared" si="8"/>
        <v>26.18</v>
      </c>
      <c r="L112" s="10">
        <f t="shared" si="8"/>
        <v>32.480000000000004</v>
      </c>
      <c r="M112" s="10">
        <f t="shared" si="8"/>
        <v>0</v>
      </c>
      <c r="N112" s="10">
        <f t="shared" si="8"/>
        <v>6.7000000000000028</v>
      </c>
      <c r="O112" s="10">
        <f t="shared" si="8"/>
        <v>12.240000000000002</v>
      </c>
      <c r="P112" s="10">
        <f t="shared" si="8"/>
        <v>32.83</v>
      </c>
      <c r="Q112" s="10">
        <f t="shared" si="8"/>
        <v>22.55</v>
      </c>
      <c r="R112" s="10">
        <f t="shared" si="8"/>
        <v>29</v>
      </c>
      <c r="S112" s="10">
        <f t="shared" si="8"/>
        <v>34.010000000000005</v>
      </c>
      <c r="T112" s="10">
        <f t="shared" si="8"/>
        <v>25.67</v>
      </c>
    </row>
    <row r="113" spans="2:20" x14ac:dyDescent="0.25">
      <c r="B113" s="18" t="s">
        <v>32</v>
      </c>
      <c r="D113" s="10">
        <f>D110+47.08</f>
        <v>16.849999999999998</v>
      </c>
      <c r="E113" s="10">
        <f t="shared" ref="E113:T113" si="9">E110+47.08</f>
        <v>49.91</v>
      </c>
      <c r="F113" s="10">
        <f t="shared" si="9"/>
        <v>45.04</v>
      </c>
      <c r="G113" s="10">
        <f t="shared" si="9"/>
        <v>51.339999999999996</v>
      </c>
      <c r="H113" s="10">
        <f t="shared" si="9"/>
        <v>47.489999999999995</v>
      </c>
      <c r="I113" s="10">
        <f t="shared" si="9"/>
        <v>19.009999999999998</v>
      </c>
      <c r="J113" s="10">
        <f t="shared" si="9"/>
        <v>48.019999999999996</v>
      </c>
      <c r="K113" s="10">
        <f t="shared" si="9"/>
        <v>43.94</v>
      </c>
      <c r="L113" s="10">
        <f t="shared" si="9"/>
        <v>52.589999999999996</v>
      </c>
      <c r="M113" s="10">
        <f t="shared" si="9"/>
        <v>0</v>
      </c>
      <c r="N113" s="10">
        <f t="shared" si="9"/>
        <v>13.489999999999995</v>
      </c>
      <c r="O113" s="10">
        <f t="shared" si="9"/>
        <v>27.24</v>
      </c>
      <c r="P113" s="10">
        <f t="shared" si="9"/>
        <v>55.08</v>
      </c>
      <c r="Q113" s="10">
        <f t="shared" si="9"/>
        <v>34.909999999999997</v>
      </c>
      <c r="R113" s="10">
        <f t="shared" si="9"/>
        <v>47.879999999999995</v>
      </c>
      <c r="S113" s="10">
        <f t="shared" si="9"/>
        <v>54.239999999999995</v>
      </c>
      <c r="T113" s="10">
        <f t="shared" si="9"/>
        <v>44.28</v>
      </c>
    </row>
    <row r="116" spans="2:20" x14ac:dyDescent="0.25">
      <c r="B116" s="19" t="s">
        <v>43</v>
      </c>
      <c r="D116" s="2">
        <v>-5.5</v>
      </c>
      <c r="E116" s="2">
        <v>4.3</v>
      </c>
      <c r="F116" s="2">
        <v>-3.2</v>
      </c>
      <c r="G116" s="2">
        <v>-0.8</v>
      </c>
      <c r="H116" s="2">
        <v>-0.8</v>
      </c>
      <c r="I116" s="2">
        <v>-6.4</v>
      </c>
      <c r="J116" s="2">
        <v>3.1</v>
      </c>
      <c r="K116" s="2">
        <v>0.9</v>
      </c>
      <c r="L116" s="2">
        <v>3.1</v>
      </c>
      <c r="M116" s="2">
        <v>5.9</v>
      </c>
      <c r="N116" s="2">
        <v>-16.5</v>
      </c>
      <c r="O116" s="2">
        <v>-4.2</v>
      </c>
      <c r="P116" s="2">
        <v>3.2</v>
      </c>
      <c r="Q116" s="2">
        <v>-0.9</v>
      </c>
      <c r="R116" s="2">
        <v>-1.4</v>
      </c>
      <c r="S116" s="2">
        <v>-1.9</v>
      </c>
      <c r="T116" s="2">
        <v>28.4</v>
      </c>
    </row>
    <row r="117" spans="2:20" x14ac:dyDescent="0.25">
      <c r="D117">
        <f>D116+16.5</f>
        <v>11</v>
      </c>
      <c r="E117">
        <f t="shared" ref="E117:T117" si="10">E116+16.5</f>
        <v>20.8</v>
      </c>
      <c r="F117">
        <f t="shared" si="10"/>
        <v>13.3</v>
      </c>
      <c r="G117">
        <f t="shared" si="10"/>
        <v>15.7</v>
      </c>
      <c r="H117">
        <f t="shared" si="10"/>
        <v>15.7</v>
      </c>
      <c r="I117">
        <f t="shared" si="10"/>
        <v>10.1</v>
      </c>
      <c r="J117">
        <f t="shared" si="10"/>
        <v>19.600000000000001</v>
      </c>
      <c r="K117">
        <f t="shared" si="10"/>
        <v>17.399999999999999</v>
      </c>
      <c r="L117">
        <f t="shared" si="10"/>
        <v>19.600000000000001</v>
      </c>
      <c r="M117">
        <f t="shared" si="10"/>
        <v>22.4</v>
      </c>
      <c r="N117">
        <f t="shared" si="10"/>
        <v>0</v>
      </c>
      <c r="O117">
        <f t="shared" si="10"/>
        <v>12.3</v>
      </c>
      <c r="P117">
        <f t="shared" si="10"/>
        <v>19.7</v>
      </c>
      <c r="Q117">
        <f t="shared" si="10"/>
        <v>15.6</v>
      </c>
      <c r="R117">
        <f t="shared" si="10"/>
        <v>15.1</v>
      </c>
      <c r="S117">
        <f t="shared" si="10"/>
        <v>14.6</v>
      </c>
      <c r="T117">
        <f t="shared" si="10"/>
        <v>44.9</v>
      </c>
    </row>
    <row r="118" spans="2:20" x14ac:dyDescent="0.25">
      <c r="B118" s="19" t="s">
        <v>54</v>
      </c>
      <c r="C118" s="19" t="s">
        <v>20</v>
      </c>
      <c r="D118" s="11">
        <v>14.063130187984612</v>
      </c>
      <c r="E118" s="11">
        <v>21.542711154324845</v>
      </c>
      <c r="F118" s="11">
        <v>32.890092435712141</v>
      </c>
      <c r="G118" s="11">
        <v>30.644636916991441</v>
      </c>
      <c r="H118" s="11">
        <v>10.578363140124553</v>
      </c>
      <c r="I118" s="11">
        <v>21.763717884143347</v>
      </c>
      <c r="J118" s="11">
        <v>29.905343736599011</v>
      </c>
      <c r="K118" s="11">
        <v>24.753371035650083</v>
      </c>
      <c r="L118" s="11">
        <v>19.950657015568261</v>
      </c>
      <c r="M118" s="11">
        <v>-3.0503368088709548</v>
      </c>
      <c r="N118" s="11">
        <v>14.006928583713544</v>
      </c>
      <c r="O118" s="11">
        <v>5.9527725914523648</v>
      </c>
      <c r="P118" s="11">
        <v>25.096284706093279</v>
      </c>
      <c r="Q118" s="11">
        <v>21.249193073008783</v>
      </c>
      <c r="R118" s="11">
        <v>17.894045246941825</v>
      </c>
      <c r="S118" s="11">
        <v>26.166361081721206</v>
      </c>
      <c r="T118" s="11">
        <v>-4.1828516432583296</v>
      </c>
    </row>
    <row r="120" spans="2:20" x14ac:dyDescent="0.25">
      <c r="B120" s="17" t="s">
        <v>60</v>
      </c>
      <c r="C120" s="19" t="s">
        <v>56</v>
      </c>
      <c r="D120" s="2">
        <v>-3.8</v>
      </c>
      <c r="E120" s="2">
        <v>-2.8</v>
      </c>
      <c r="F120" s="2">
        <v>0.4</v>
      </c>
      <c r="G120" s="2">
        <v>-3.64</v>
      </c>
      <c r="H120" s="2">
        <v>-0.9</v>
      </c>
      <c r="I120" s="2">
        <v>-3</v>
      </c>
      <c r="J120" s="2">
        <v>-6.2</v>
      </c>
      <c r="K120" s="2">
        <v>-4.4000000000000004</v>
      </c>
      <c r="L120" s="2">
        <v>-0.6</v>
      </c>
      <c r="M120" s="2">
        <v>-2.62</v>
      </c>
      <c r="N120" s="2">
        <v>-1.71</v>
      </c>
      <c r="O120" s="2">
        <v>-5.14</v>
      </c>
      <c r="P120" s="2">
        <v>-3.7</v>
      </c>
      <c r="Q120" s="2">
        <v>-6.2</v>
      </c>
      <c r="R120" s="2">
        <v>-2</v>
      </c>
      <c r="S120" s="2">
        <v>-3.9</v>
      </c>
      <c r="T120" s="2">
        <v>-16.68</v>
      </c>
    </row>
    <row r="122" spans="2:20" x14ac:dyDescent="0.25">
      <c r="D122">
        <f>D120+16.68</f>
        <v>12.879999999999999</v>
      </c>
      <c r="E122">
        <f t="shared" ref="E122:T122" si="11">E120+16.68</f>
        <v>13.879999999999999</v>
      </c>
      <c r="F122">
        <f t="shared" si="11"/>
        <v>17.079999999999998</v>
      </c>
      <c r="G122">
        <f t="shared" si="11"/>
        <v>13.04</v>
      </c>
      <c r="H122">
        <f t="shared" si="11"/>
        <v>15.78</v>
      </c>
      <c r="I122">
        <f t="shared" si="11"/>
        <v>13.68</v>
      </c>
      <c r="J122">
        <f t="shared" si="11"/>
        <v>10.48</v>
      </c>
      <c r="K122">
        <f t="shared" si="11"/>
        <v>12.28</v>
      </c>
      <c r="L122">
        <f t="shared" si="11"/>
        <v>16.079999999999998</v>
      </c>
      <c r="M122">
        <f t="shared" si="11"/>
        <v>14.059999999999999</v>
      </c>
      <c r="N122">
        <f t="shared" si="11"/>
        <v>14.969999999999999</v>
      </c>
      <c r="O122">
        <f t="shared" si="11"/>
        <v>11.54</v>
      </c>
      <c r="P122">
        <f t="shared" si="11"/>
        <v>12.98</v>
      </c>
      <c r="Q122">
        <f t="shared" si="11"/>
        <v>10.48</v>
      </c>
      <c r="R122">
        <f t="shared" si="11"/>
        <v>14.68</v>
      </c>
      <c r="S122">
        <f t="shared" si="11"/>
        <v>12.78</v>
      </c>
      <c r="T122">
        <f t="shared" si="11"/>
        <v>0</v>
      </c>
    </row>
    <row r="123" spans="2:20" x14ac:dyDescent="0.25">
      <c r="B123" s="21"/>
    </row>
    <row r="124" spans="2:20" x14ac:dyDescent="0.25">
      <c r="B124" s="19" t="s">
        <v>92</v>
      </c>
      <c r="C124" s="19" t="s">
        <v>20</v>
      </c>
      <c r="D124" s="2">
        <v>-0.26</v>
      </c>
      <c r="E124" s="2">
        <v>-0.04</v>
      </c>
      <c r="F124" s="2">
        <v>0.26</v>
      </c>
      <c r="G124" s="2">
        <v>1.1299999999999999</v>
      </c>
      <c r="H124" s="2">
        <v>1.43</v>
      </c>
      <c r="I124" s="2">
        <v>0.24</v>
      </c>
      <c r="J124" s="2">
        <v>0.53</v>
      </c>
      <c r="K124" s="2">
        <v>0.98</v>
      </c>
      <c r="L124" s="2">
        <v>1.1100000000000001</v>
      </c>
      <c r="M124" s="2">
        <v>-0.33</v>
      </c>
      <c r="N124" s="2">
        <v>-0.06</v>
      </c>
      <c r="O124" s="2">
        <v>-0.08</v>
      </c>
      <c r="P124" s="2">
        <v>0.44</v>
      </c>
      <c r="Q124" s="2">
        <v>0.41</v>
      </c>
      <c r="R124" s="2">
        <v>0.71</v>
      </c>
      <c r="S124" s="2">
        <v>1.03</v>
      </c>
      <c r="T124" s="2">
        <v>-0.66</v>
      </c>
    </row>
    <row r="126" spans="2:20" x14ac:dyDescent="0.25">
      <c r="D126">
        <f>D124+0.66</f>
        <v>0.4</v>
      </c>
      <c r="E126">
        <f t="shared" ref="E126:T126" si="12">E124+0.66</f>
        <v>0.62</v>
      </c>
      <c r="F126">
        <f t="shared" si="12"/>
        <v>0.92</v>
      </c>
      <c r="G126">
        <f t="shared" si="12"/>
        <v>1.79</v>
      </c>
      <c r="H126">
        <f t="shared" si="12"/>
        <v>2.09</v>
      </c>
      <c r="I126">
        <f t="shared" si="12"/>
        <v>0.9</v>
      </c>
      <c r="J126">
        <f t="shared" si="12"/>
        <v>1.19</v>
      </c>
      <c r="K126">
        <f t="shared" si="12"/>
        <v>1.6400000000000001</v>
      </c>
      <c r="L126">
        <f t="shared" si="12"/>
        <v>1.77</v>
      </c>
      <c r="M126">
        <f t="shared" si="12"/>
        <v>0.33</v>
      </c>
      <c r="N126">
        <f t="shared" si="12"/>
        <v>0.60000000000000009</v>
      </c>
      <c r="O126">
        <f t="shared" si="12"/>
        <v>0.58000000000000007</v>
      </c>
      <c r="P126">
        <f t="shared" si="12"/>
        <v>1.1000000000000001</v>
      </c>
      <c r="Q126">
        <f t="shared" si="12"/>
        <v>1.07</v>
      </c>
      <c r="R126">
        <f t="shared" si="12"/>
        <v>1.37</v>
      </c>
      <c r="S126">
        <f t="shared" si="12"/>
        <v>1.69</v>
      </c>
      <c r="T126">
        <f t="shared" si="12"/>
        <v>0</v>
      </c>
    </row>
    <row r="127" spans="2:20" x14ac:dyDescent="0.25">
      <c r="B127" s="19" t="s">
        <v>93</v>
      </c>
      <c r="C127" s="19" t="s">
        <v>20</v>
      </c>
      <c r="D127" s="2">
        <v>0</v>
      </c>
      <c r="E127" s="2">
        <v>-0.14000000000000001</v>
      </c>
      <c r="F127" s="2">
        <v>0.46</v>
      </c>
      <c r="G127" s="2">
        <v>1.1100000000000001</v>
      </c>
      <c r="H127" s="2">
        <v>1.38</v>
      </c>
      <c r="I127" s="2">
        <v>0.75</v>
      </c>
      <c r="J127" s="2">
        <v>0.63</v>
      </c>
      <c r="K127" s="2">
        <v>0.87</v>
      </c>
      <c r="L127" s="2">
        <v>1.06</v>
      </c>
      <c r="M127" s="2">
        <v>-0.4</v>
      </c>
      <c r="N127" s="2">
        <v>0.01</v>
      </c>
      <c r="O127" s="2">
        <v>-0.08</v>
      </c>
      <c r="P127" s="2">
        <v>0.28999999999999998</v>
      </c>
      <c r="Q127" s="2">
        <v>-0.13</v>
      </c>
      <c r="R127" s="2">
        <v>0.53</v>
      </c>
      <c r="S127" s="2">
        <v>1.18</v>
      </c>
      <c r="T127" s="2">
        <v>-0.41</v>
      </c>
    </row>
    <row r="128" spans="2:20" x14ac:dyDescent="0.25">
      <c r="B128" s="19"/>
      <c r="C128" s="19"/>
      <c r="D128" s="2">
        <f>D127+0.41</f>
        <v>0.41</v>
      </c>
      <c r="E128" s="2">
        <f t="shared" ref="E128:T128" si="13">E127+0.41</f>
        <v>0.26999999999999996</v>
      </c>
      <c r="F128" s="2">
        <f t="shared" si="13"/>
        <v>0.87</v>
      </c>
      <c r="G128" s="2">
        <f t="shared" si="13"/>
        <v>1.52</v>
      </c>
      <c r="H128" s="2">
        <f t="shared" si="13"/>
        <v>1.7899999999999998</v>
      </c>
      <c r="I128" s="2">
        <f t="shared" si="13"/>
        <v>1.1599999999999999</v>
      </c>
      <c r="J128" s="2">
        <f t="shared" si="13"/>
        <v>1.04</v>
      </c>
      <c r="K128" s="2">
        <f t="shared" si="13"/>
        <v>1.28</v>
      </c>
      <c r="L128" s="2">
        <f t="shared" si="13"/>
        <v>1.47</v>
      </c>
      <c r="M128" s="2">
        <f t="shared" si="13"/>
        <v>9.9999999999999534E-3</v>
      </c>
      <c r="N128" s="2">
        <f t="shared" si="13"/>
        <v>0.42</v>
      </c>
      <c r="O128" s="2">
        <f t="shared" si="13"/>
        <v>0.32999999999999996</v>
      </c>
      <c r="P128" s="2">
        <f t="shared" si="13"/>
        <v>0.7</v>
      </c>
      <c r="Q128" s="2">
        <f t="shared" si="13"/>
        <v>0.27999999999999997</v>
      </c>
      <c r="R128" s="2">
        <f t="shared" si="13"/>
        <v>0.94</v>
      </c>
      <c r="S128" s="2">
        <f t="shared" si="13"/>
        <v>1.5899999999999999</v>
      </c>
      <c r="T128" s="2">
        <f t="shared" si="13"/>
        <v>0</v>
      </c>
    </row>
    <row r="129" spans="2:20" x14ac:dyDescent="0.25">
      <c r="B129" s="19" t="s">
        <v>94</v>
      </c>
      <c r="C129" s="19" t="s">
        <v>20</v>
      </c>
      <c r="D129" s="2">
        <v>-0.56000000000000005</v>
      </c>
      <c r="E129" s="2">
        <v>-0.24</v>
      </c>
      <c r="F129" s="2">
        <v>0.2</v>
      </c>
      <c r="G129" s="2">
        <v>0.64</v>
      </c>
      <c r="H129" s="2">
        <v>1.54</v>
      </c>
      <c r="I129" s="2">
        <v>0.63</v>
      </c>
      <c r="J129" s="2">
        <v>0.04</v>
      </c>
      <c r="K129" s="2">
        <v>0.75</v>
      </c>
      <c r="L129" s="2">
        <v>0.85</v>
      </c>
      <c r="M129" s="2">
        <v>-0.45</v>
      </c>
      <c r="N129" s="2">
        <v>-0.02</v>
      </c>
      <c r="O129" s="2">
        <v>-0.35</v>
      </c>
      <c r="P129" s="2">
        <v>0.56999999999999995</v>
      </c>
      <c r="Q129" s="2">
        <v>-0.04</v>
      </c>
      <c r="R129" s="2">
        <v>0.24</v>
      </c>
      <c r="S129" s="2">
        <v>0.72</v>
      </c>
      <c r="T129" s="2">
        <v>-0.77</v>
      </c>
    </row>
    <row r="130" spans="2:20" x14ac:dyDescent="0.25">
      <c r="B130" s="19"/>
      <c r="C130" s="19"/>
      <c r="D130" s="2">
        <f>D129+0.77</f>
        <v>0.20999999999999996</v>
      </c>
      <c r="E130" s="2">
        <f t="shared" ref="E130:T130" si="14">E129+0.77</f>
        <v>0.53</v>
      </c>
      <c r="F130" s="2">
        <f t="shared" si="14"/>
        <v>0.97</v>
      </c>
      <c r="G130" s="2">
        <f t="shared" si="14"/>
        <v>1.4100000000000001</v>
      </c>
      <c r="H130" s="2">
        <f t="shared" si="14"/>
        <v>2.31</v>
      </c>
      <c r="I130" s="2">
        <f t="shared" si="14"/>
        <v>1.4</v>
      </c>
      <c r="J130" s="2">
        <f t="shared" si="14"/>
        <v>0.81</v>
      </c>
      <c r="K130" s="2">
        <f t="shared" si="14"/>
        <v>1.52</v>
      </c>
      <c r="L130" s="2">
        <f t="shared" si="14"/>
        <v>1.62</v>
      </c>
      <c r="M130" s="2">
        <f t="shared" si="14"/>
        <v>0.32</v>
      </c>
      <c r="N130" s="2">
        <f t="shared" si="14"/>
        <v>0.75</v>
      </c>
      <c r="O130" s="2">
        <f t="shared" si="14"/>
        <v>0.42000000000000004</v>
      </c>
      <c r="P130" s="2">
        <f t="shared" si="14"/>
        <v>1.3399999999999999</v>
      </c>
      <c r="Q130" s="2">
        <f t="shared" si="14"/>
        <v>0.73</v>
      </c>
      <c r="R130" s="2">
        <f t="shared" si="14"/>
        <v>1.01</v>
      </c>
      <c r="S130" s="2">
        <f t="shared" si="14"/>
        <v>1.49</v>
      </c>
      <c r="T130" s="2">
        <f t="shared" si="14"/>
        <v>0</v>
      </c>
    </row>
    <row r="131" spans="2:20" x14ac:dyDescent="0.25">
      <c r="B131" s="19" t="s">
        <v>95</v>
      </c>
      <c r="C131" s="19" t="s">
        <v>20</v>
      </c>
      <c r="D131" s="2">
        <v>0.11</v>
      </c>
      <c r="E131" s="2">
        <v>0.46</v>
      </c>
      <c r="F131" s="2">
        <v>0.61</v>
      </c>
      <c r="G131" s="2">
        <v>0.96</v>
      </c>
      <c r="H131" s="2">
        <v>0.76</v>
      </c>
      <c r="I131" s="2">
        <v>-0.42</v>
      </c>
      <c r="J131" s="2">
        <v>0.86</v>
      </c>
      <c r="K131" s="2">
        <v>0.69</v>
      </c>
      <c r="L131" s="2">
        <v>0.82</v>
      </c>
      <c r="M131" s="2">
        <v>-0.21</v>
      </c>
      <c r="N131" s="2">
        <v>-0.15</v>
      </c>
      <c r="O131" s="2">
        <v>0.12</v>
      </c>
      <c r="P131" s="2">
        <v>0.51</v>
      </c>
      <c r="Q131" s="2">
        <v>0.53</v>
      </c>
      <c r="R131" s="2">
        <v>0.56000000000000005</v>
      </c>
      <c r="S131" s="2">
        <v>0.76</v>
      </c>
      <c r="T131" s="2">
        <v>-1.1000000000000001</v>
      </c>
    </row>
    <row r="132" spans="2:20" x14ac:dyDescent="0.25">
      <c r="D132">
        <f>D131+1.1</f>
        <v>1.2100000000000002</v>
      </c>
      <c r="E132">
        <f t="shared" ref="E132:T132" si="15">E131+1.1</f>
        <v>1.56</v>
      </c>
      <c r="F132">
        <f t="shared" si="15"/>
        <v>1.71</v>
      </c>
      <c r="G132">
        <f t="shared" si="15"/>
        <v>2.06</v>
      </c>
      <c r="H132">
        <f t="shared" si="15"/>
        <v>1.86</v>
      </c>
      <c r="I132">
        <f t="shared" si="15"/>
        <v>0.68000000000000016</v>
      </c>
      <c r="J132">
        <f t="shared" si="15"/>
        <v>1.96</v>
      </c>
      <c r="K132">
        <f t="shared" si="15"/>
        <v>1.79</v>
      </c>
      <c r="L132">
        <f t="shared" si="15"/>
        <v>1.92</v>
      </c>
      <c r="M132">
        <f t="shared" si="15"/>
        <v>0.89000000000000012</v>
      </c>
      <c r="N132">
        <f t="shared" si="15"/>
        <v>0.95000000000000007</v>
      </c>
      <c r="O132">
        <f t="shared" si="15"/>
        <v>1.2200000000000002</v>
      </c>
      <c r="P132">
        <f t="shared" si="15"/>
        <v>1.61</v>
      </c>
      <c r="Q132">
        <f t="shared" si="15"/>
        <v>1.6300000000000001</v>
      </c>
      <c r="R132">
        <f t="shared" si="15"/>
        <v>1.6600000000000001</v>
      </c>
      <c r="S132">
        <f t="shared" si="15"/>
        <v>1.86</v>
      </c>
      <c r="T132">
        <f t="shared" si="15"/>
        <v>0</v>
      </c>
    </row>
  </sheetData>
  <pageMargins left="0.7" right="0.7" top="0.75" bottom="0.75" header="0.3" footer="0.3"/>
  <pageSetup paperSize="9" scale="39" orientation="landscape" r:id="rId1"/>
  <colBreaks count="1" manualBreakCount="1">
    <brk id="22"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132"/>
  <sheetViews>
    <sheetView zoomScaleNormal="100" zoomScaleSheetLayoutView="85" workbookViewId="0">
      <pane ySplit="1" topLeftCell="A2" activePane="bottomLeft" state="frozen"/>
      <selection activeCell="E1" sqref="E1"/>
      <selection pane="bottomLeft" activeCell="B1" sqref="B1:B1048576"/>
    </sheetView>
  </sheetViews>
  <sheetFormatPr defaultRowHeight="15" x14ac:dyDescent="0.25"/>
  <cols>
    <col min="1" max="1" width="26.42578125" customWidth="1"/>
    <col min="2" max="2" width="54.5703125" style="16" customWidth="1"/>
    <col min="3" max="3" width="11.5703125" style="150" customWidth="1"/>
    <col min="4" max="4" width="12.85546875" customWidth="1"/>
    <col min="5" max="5" width="14.42578125" customWidth="1"/>
    <col min="6" max="6" width="13.42578125" customWidth="1"/>
    <col min="7" max="7" width="14.28515625" customWidth="1"/>
    <col min="8" max="8" width="15.140625" customWidth="1"/>
    <col min="9" max="9" width="14.5703125" customWidth="1"/>
    <col min="10" max="10" width="12.85546875" customWidth="1"/>
    <col min="11" max="11" width="9.140625" customWidth="1"/>
    <col min="14" max="14" width="11.42578125" customWidth="1"/>
    <col min="15" max="15" width="15.42578125" customWidth="1"/>
    <col min="20" max="20" width="12.140625" customWidth="1"/>
    <col min="21" max="24" width="8.7109375" style="2"/>
  </cols>
  <sheetData>
    <row r="1" spans="1:24" s="1" customFormat="1" ht="15.75" thickBot="1" x14ac:dyDescent="0.3">
      <c r="B1" s="13" t="s">
        <v>0</v>
      </c>
      <c r="C1" s="13"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12" t="s">
        <v>18</v>
      </c>
      <c r="U1" s="52" t="s">
        <v>112</v>
      </c>
      <c r="V1" s="52" t="s">
        <v>113</v>
      </c>
      <c r="W1" s="48" t="s">
        <v>114</v>
      </c>
      <c r="X1" s="49" t="s">
        <v>115</v>
      </c>
    </row>
    <row r="2" spans="1:24" s="58" customFormat="1" x14ac:dyDescent="0.25">
      <c r="A2" s="61" t="s">
        <v>104</v>
      </c>
      <c r="B2" s="24" t="s">
        <v>19</v>
      </c>
      <c r="C2" s="23" t="s">
        <v>20</v>
      </c>
      <c r="D2" s="51">
        <f>('Original Data'!D2-'Original Data'!$U$2)/('Original Data'!$V$2-'Original Data'!$U$2)</f>
        <v>0</v>
      </c>
      <c r="E2" s="51">
        <f>('Original Data'!E2-'Original Data'!$U$2)/('Original Data'!$V$2-'Original Data'!$U$2)</f>
        <v>0.42817392444254998</v>
      </c>
      <c r="F2" s="51">
        <f>('Original Data'!F2-'Original Data'!$U$2)/('Original Data'!$V$2-'Original Data'!$U$2)</f>
        <v>0.50583639988658236</v>
      </c>
      <c r="G2" s="51">
        <f>('Original Data'!G2-'Original Data'!$U$2)/('Original Data'!$V$2-'Original Data'!$U$2)</f>
        <v>1</v>
      </c>
      <c r="H2" s="51">
        <f>('Original Data'!H2-'Original Data'!$U$2)/('Original Data'!$V$2-'Original Data'!$U$2)</f>
        <v>0.61660556710601189</v>
      </c>
      <c r="I2" s="51">
        <f>('Original Data'!I2-'Original Data'!$U$2)/('Original Data'!$V$2-'Original Data'!$U$2)</f>
        <v>0.14446478530738813</v>
      </c>
      <c r="J2" s="51">
        <f>('Original Data'!J2-'Original Data'!$U$2)/('Original Data'!$V$2-'Original Data'!$U$2)</f>
        <v>0.88585497477754471</v>
      </c>
      <c r="K2" s="51">
        <f>('Original Data'!K2-'Original Data'!$U$2)/('Original Data'!$V$2-'Original Data'!$U$2)</f>
        <v>0.48595396205698932</v>
      </c>
      <c r="L2" s="51">
        <f>('Original Data'!L2-'Original Data'!$U$2)/('Original Data'!$V$2-'Original Data'!$U$2)</f>
        <v>0.56622453058506195</v>
      </c>
      <c r="M2" s="51">
        <f>('Original Data'!M2-'Original Data'!$U$2)/('Original Data'!$V$2-'Original Data'!$U$2)</f>
        <v>0.12721961666850734</v>
      </c>
      <c r="N2" s="51">
        <f>('Original Data'!N2-'Original Data'!$U$2)/('Original Data'!$V$2-'Original Data'!$U$2)</f>
        <v>0</v>
      </c>
      <c r="O2" s="51">
        <f>('Original Data'!O2-'Original Data'!$U$2)/('Original Data'!$V$2-'Original Data'!$U$2)</f>
        <v>0.18334166000221064</v>
      </c>
      <c r="P2" s="51">
        <f>('Original Data'!P2-'Original Data'!$U$2)/('Original Data'!$V$2-'Original Data'!$U$2)</f>
        <v>0.62985622869650204</v>
      </c>
      <c r="Q2" s="51">
        <f>('Original Data'!Q2-'Original Data'!$U$2)/('Original Data'!$V$2-'Original Data'!$U$2)</f>
        <v>0.735313482035864</v>
      </c>
      <c r="R2" s="51">
        <f>('Original Data'!R2-'Original Data'!$U$2)/('Original Data'!$V$2-'Original Data'!$U$2)</f>
        <v>0.85517319828784166</v>
      </c>
      <c r="S2" s="51">
        <f>('Original Data'!S2-'Original Data'!$U$2)/('Original Data'!$V$2-'Original Data'!$U$2)</f>
        <v>0.91999886818611532</v>
      </c>
      <c r="T2" s="51">
        <f>('Original Data'!T2-'Original Data'!$U$2)/('Original Data'!$V$2-'Original Data'!$U$2)</f>
        <v>0.28019271644957577</v>
      </c>
      <c r="U2" s="2">
        <f>MIN(D2:T2)</f>
        <v>0</v>
      </c>
      <c r="V2" s="2">
        <f>MAX(D2:T2)</f>
        <v>1</v>
      </c>
    </row>
    <row r="3" spans="1:24" s="58" customFormat="1" ht="15.75" thickBot="1" x14ac:dyDescent="0.3">
      <c r="A3" s="4"/>
      <c r="B3" s="41" t="s">
        <v>21</v>
      </c>
      <c r="C3" s="72" t="s">
        <v>22</v>
      </c>
      <c r="D3" s="161">
        <f>('Original Data'!$V$3-'Original Data'!D3)/('Original Data'!$V$3-'Original Data'!$U$3)</f>
        <v>0</v>
      </c>
      <c r="E3" s="161">
        <f>('Original Data'!$V$3-'Original Data'!E3)/('Original Data'!$V$3-'Original Data'!$U$3)</f>
        <v>0.94117647058823528</v>
      </c>
      <c r="F3" s="161">
        <f>('Original Data'!$V$3-'Original Data'!F3)/('Original Data'!$V$3-'Original Data'!$U$3)</f>
        <v>0.88235294117647067</v>
      </c>
      <c r="G3" s="161">
        <f>('Original Data'!$V$3-'Original Data'!G3)/('Original Data'!$V$3-'Original Data'!$U$3)</f>
        <v>0.58823529411764708</v>
      </c>
      <c r="H3" s="161">
        <f>('Original Data'!$V$3-'Original Data'!H3)/('Original Data'!$V$3-'Original Data'!$U$3)</f>
        <v>0.88235294117647067</v>
      </c>
      <c r="I3" s="161">
        <f>('Original Data'!$V$3-'Original Data'!I3)/('Original Data'!$V$3-'Original Data'!$U$3)</f>
        <v>0.70588235294117652</v>
      </c>
      <c r="J3" s="161">
        <f>('Original Data'!$V$3-'Original Data'!J3)/('Original Data'!$V$3-'Original Data'!$U$3)</f>
        <v>0.70588235294117652</v>
      </c>
      <c r="K3" s="161">
        <f>('Original Data'!$V$3-'Original Data'!K3)/('Original Data'!$V$3-'Original Data'!$U$3)</f>
        <v>0.88235294117647067</v>
      </c>
      <c r="L3" s="161">
        <f>('Original Data'!$V$3-'Original Data'!L3)/('Original Data'!$V$3-'Original Data'!$U$3)</f>
        <v>1</v>
      </c>
      <c r="M3" s="161">
        <f>('Original Data'!$V$3-'Original Data'!M3)/('Original Data'!$V$3-'Original Data'!$U$3)</f>
        <v>0.6470588235294118</v>
      </c>
      <c r="N3" s="161">
        <f>('Original Data'!$V$3-'Original Data'!N3)/('Original Data'!$V$3-'Original Data'!$U$3)</f>
        <v>0.88235294117647067</v>
      </c>
      <c r="O3" s="161">
        <f>('Original Data'!$V$3-'Original Data'!O3)/('Original Data'!$V$3-'Original Data'!$U$3)</f>
        <v>0.11764705882352937</v>
      </c>
      <c r="P3" s="161">
        <f>('Original Data'!$V$3-'Original Data'!P3)/('Original Data'!$V$3-'Original Data'!$U$3)</f>
        <v>0.70588235294117652</v>
      </c>
      <c r="Q3" s="161">
        <f>('Original Data'!$V$3-'Original Data'!Q3)/('Original Data'!$V$3-'Original Data'!$U$3)</f>
        <v>0.82352941176470584</v>
      </c>
      <c r="R3" s="161">
        <f>('Original Data'!$V$3-'Original Data'!R3)/('Original Data'!$V$3-'Original Data'!$U$3)</f>
        <v>0.82352941176470584</v>
      </c>
      <c r="S3" s="161">
        <f>('Original Data'!$V$3-'Original Data'!S3)/('Original Data'!$V$3-'Original Data'!$U$3)</f>
        <v>0.82352941176470584</v>
      </c>
      <c r="T3" s="161">
        <f>('Original Data'!$V$3-'Original Data'!T3)/('Original Data'!$V$3-'Original Data'!$U$3)</f>
        <v>1</v>
      </c>
      <c r="U3" s="2">
        <f t="shared" ref="U3:U86" si="0">MIN(D3:T3)</f>
        <v>0</v>
      </c>
      <c r="V3" s="2">
        <f t="shared" ref="V3:V86" si="1">MAX(D3:T3)</f>
        <v>1</v>
      </c>
    </row>
    <row r="4" spans="1:24" s="58" customFormat="1" ht="60" x14ac:dyDescent="0.25">
      <c r="A4" s="166" t="s">
        <v>23</v>
      </c>
      <c r="B4" s="90" t="s">
        <v>24</v>
      </c>
      <c r="C4" s="206" t="s">
        <v>22</v>
      </c>
      <c r="D4" s="209">
        <f>('Original Data'!$V$4-'Original Data'!D4)/('Original Data'!$V$4-'Original Data'!$U$4)</f>
        <v>0.17383946723777119</v>
      </c>
      <c r="E4" s="210">
        <f>('Original Data'!$V$4-'Original Data'!E4)/('Original Data'!$V$4-'Original Data'!$U$4)</f>
        <v>0.88774797792645854</v>
      </c>
      <c r="F4" s="210">
        <f>('Original Data'!$V$4-'Original Data'!F4)/('Original Data'!$V$4-'Original Data'!$U$4)</f>
        <v>1</v>
      </c>
      <c r="G4" s="210">
        <f>('Original Data'!$V$4-'Original Data'!G4)/('Original Data'!$V$4-'Original Data'!$U$4)</f>
        <v>0.69772233833780628</v>
      </c>
      <c r="H4" s="210">
        <f>('Original Data'!$V$4-'Original Data'!H4)/('Original Data'!$V$4-'Original Data'!$U$4)</f>
        <v>0.76285666762873472</v>
      </c>
      <c r="I4" s="210">
        <f>('Original Data'!$V$4-'Original Data'!I4)/('Original Data'!$V$4-'Original Data'!$U$4)</f>
        <v>7.8765716735558614E-2</v>
      </c>
      <c r="J4" s="210">
        <f>('Original Data'!$V$4-'Original Data'!J4)/('Original Data'!$V$4-'Original Data'!$U$4)</f>
        <v>0.78406616447564725</v>
      </c>
      <c r="K4" s="210">
        <f>('Original Data'!$V$4-'Original Data'!K4)/('Original Data'!$V$4-'Original Data'!$U$4)</f>
        <v>0.86876049910410236</v>
      </c>
      <c r="L4" s="210">
        <f>('Original Data'!$V$4-'Original Data'!L4)/('Original Data'!$V$4-'Original Data'!$U$4)</f>
        <v>0.84867286756446825</v>
      </c>
      <c r="M4" s="210">
        <f>('Original Data'!$V$4-'Original Data'!M4)/('Original Data'!$V$4-'Original Data'!$U$4)</f>
        <v>0.38552902341001688</v>
      </c>
      <c r="N4" s="210">
        <f>('Original Data'!$V$4-'Original Data'!N4)/('Original Data'!$V$4-'Original Data'!$U$4)</f>
        <v>0.14538398154908347</v>
      </c>
      <c r="O4" s="210">
        <f>('Original Data'!$V$4-'Original Data'!O4)/('Original Data'!$V$4-'Original Data'!$U$4)</f>
        <v>0</v>
      </c>
      <c r="P4" s="210">
        <f>('Original Data'!$V$4-'Original Data'!P4)/('Original Data'!$V$4-'Original Data'!$U$4)</f>
        <v>0.99137777012547978</v>
      </c>
      <c r="Q4" s="210">
        <f>('Original Data'!$V$4-'Original Data'!Q4)/('Original Data'!$V$4-'Original Data'!$U$4)</f>
        <v>0.79347001283004581</v>
      </c>
      <c r="R4" s="210">
        <f>('Original Data'!$V$4-'Original Data'!R4)/('Original Data'!$V$4-'Original Data'!$U$4)</f>
        <v>8.3824799087053328E-2</v>
      </c>
      <c r="S4" s="210">
        <f>('Original Data'!$V$4-'Original Data'!S4)/('Original Data'!$V$4-'Original Data'!$U$4)</f>
        <v>0.55752575127594051</v>
      </c>
      <c r="T4" s="211">
        <f>('Original Data'!$V$4-'Original Data'!T4)/('Original Data'!$V$4-'Original Data'!$U$4)</f>
        <v>0.42378349432936119</v>
      </c>
      <c r="U4" s="58">
        <f t="shared" si="0"/>
        <v>0</v>
      </c>
      <c r="V4" s="58">
        <f t="shared" si="1"/>
        <v>1</v>
      </c>
    </row>
    <row r="5" spans="1:24" s="58" customFormat="1" ht="30" x14ac:dyDescent="0.25">
      <c r="A5" s="167"/>
      <c r="B5" s="20" t="s">
        <v>25</v>
      </c>
      <c r="C5" s="207" t="s">
        <v>22</v>
      </c>
      <c r="D5" s="212">
        <f>('Original Data'!$V$5-'Original Data'!D5)/('Original Data'!$V$5-'Original Data'!$U$5)</f>
        <v>0.76631871436934262</v>
      </c>
      <c r="E5" s="161">
        <f>('Original Data'!$V$5-'Original Data'!E5)/('Original Data'!$V$5-'Original Data'!$U$5)</f>
        <v>0.85676332194847693</v>
      </c>
      <c r="F5" s="161">
        <f>('Original Data'!$V$5-'Original Data'!F5)/('Original Data'!$V$5-'Original Data'!$U$5)</f>
        <v>0.92972646394506819</v>
      </c>
      <c r="G5" s="161">
        <f>('Original Data'!$V$5-'Original Data'!G5)/('Original Data'!$V$5-'Original Data'!$U$5)</f>
        <v>0.72321877220085728</v>
      </c>
      <c r="H5" s="161">
        <f>('Original Data'!$V$5-'Original Data'!H5)/('Original Data'!$V$5-'Original Data'!$U$5)</f>
        <v>0.69533392901433377</v>
      </c>
      <c r="I5" s="161">
        <f>('Original Data'!$V$5-'Original Data'!I5)/('Original Data'!$V$5-'Original Data'!$U$5)</f>
        <v>0.39769068548523179</v>
      </c>
      <c r="J5" s="161">
        <f>('Original Data'!$V$5-'Original Data'!J5)/('Original Data'!$V$5-'Original Data'!$U$5)</f>
        <v>0.78121259185134662</v>
      </c>
      <c r="K5" s="161">
        <f>('Original Data'!$V$5-'Original Data'!K5)/('Original Data'!$V$5-'Original Data'!$U$5)</f>
        <v>0.72501306969615231</v>
      </c>
      <c r="L5" s="161">
        <f>('Original Data'!$V$5-'Original Data'!L5)/('Original Data'!$V$5-'Original Data'!$U$5)</f>
        <v>0.70162799529065589</v>
      </c>
      <c r="M5" s="161">
        <f>('Original Data'!$V$5-'Original Data'!M5)/('Original Data'!$V$5-'Original Data'!$U$5)</f>
        <v>0.69529953616095408</v>
      </c>
      <c r="N5" s="161">
        <f>('Original Data'!$V$5-'Original Data'!N5)/('Original Data'!$V$5-'Original Data'!$U$5)</f>
        <v>0.76044579907592824</v>
      </c>
      <c r="O5" s="161">
        <f>('Original Data'!$V$5-'Original Data'!O5)/('Original Data'!$V$5-'Original Data'!$U$5)</f>
        <v>0.34588298898656616</v>
      </c>
      <c r="P5" s="161">
        <f>('Original Data'!$V$5-'Original Data'!P5)/('Original Data'!$V$5-'Original Data'!$U$5)</f>
        <v>1</v>
      </c>
      <c r="Q5" s="161">
        <f>('Original Data'!$V$5-'Original Data'!Q5)/('Original Data'!$V$5-'Original Data'!$U$5)</f>
        <v>0.96741889421564053</v>
      </c>
      <c r="R5" s="161">
        <f>('Original Data'!$V$5-'Original Data'!R5)/('Original Data'!$V$5-'Original Data'!$U$5)</f>
        <v>0.4245910667080422</v>
      </c>
      <c r="S5" s="161">
        <f>('Original Data'!$V$5-'Original Data'!S5)/('Original Data'!$V$5-'Original Data'!$U$5)</f>
        <v>0</v>
      </c>
      <c r="T5" s="213">
        <f>('Original Data'!$V$5-'Original Data'!T5)/('Original Data'!$V$5-'Original Data'!$U$5)</f>
        <v>0.69760906465988981</v>
      </c>
      <c r="U5" s="58">
        <f t="shared" si="0"/>
        <v>0</v>
      </c>
      <c r="V5" s="58">
        <f t="shared" si="1"/>
        <v>1</v>
      </c>
    </row>
    <row r="6" spans="1:24" s="58" customFormat="1" x14ac:dyDescent="0.25">
      <c r="A6" s="167"/>
      <c r="B6" s="100" t="s">
        <v>28</v>
      </c>
      <c r="C6" s="207" t="s">
        <v>29</v>
      </c>
      <c r="D6" s="212">
        <f>('Original Data'!$V$6-'Original Data'!D6)/('Original Data'!$V$6-'Original Data'!$U$6)</f>
        <v>1</v>
      </c>
      <c r="E6" s="161">
        <f>('Original Data'!$V$6-'Original Data'!E6)/('Original Data'!$V$6-'Original Data'!$U$6)</f>
        <v>0.91341199926442307</v>
      </c>
      <c r="F6" s="161">
        <f>('Original Data'!$V$6-'Original Data'!F6)/('Original Data'!$V$6-'Original Data'!$U$6)</f>
        <v>0.92307780389751914</v>
      </c>
      <c r="G6" s="161">
        <f>('Original Data'!$V$6-'Original Data'!G6)/('Original Data'!$V$6-'Original Data'!$U$6)</f>
        <v>0.8679156912764141</v>
      </c>
      <c r="H6" s="161">
        <f>('Original Data'!$V$6-'Original Data'!H6)/('Original Data'!$V$6-'Original Data'!$U$6)</f>
        <v>0.55549732707641619</v>
      </c>
      <c r="I6" s="161">
        <f>('Original Data'!$V$6-'Original Data'!I6)/('Original Data'!$V$6-'Original Data'!$U$6)</f>
        <v>0</v>
      </c>
      <c r="J6" s="161">
        <f>('Original Data'!$V$6-'Original Data'!J6)/('Original Data'!$V$6-'Original Data'!$U$6)</f>
        <v>0.89833333071502208</v>
      </c>
      <c r="K6" s="161">
        <f>('Original Data'!$V$6-'Original Data'!K6)/('Original Data'!$V$6-'Original Data'!$U$6)</f>
        <v>0.49406608731807389</v>
      </c>
      <c r="L6" s="161">
        <f>('Original Data'!$V$6-'Original Data'!L6)/('Original Data'!$V$6-'Original Data'!$U$6)</f>
        <v>0.24546227165492157</v>
      </c>
      <c r="M6" s="161">
        <f>('Original Data'!$V$6-'Original Data'!M6)/('Original Data'!$V$6-'Original Data'!$U$6)</f>
        <v>0.38952743160137077</v>
      </c>
      <c r="N6" s="161">
        <f>('Original Data'!$V$6-'Original Data'!N6)/('Original Data'!$V$6-'Original Data'!$U$6)</f>
        <v>0.9629163047899375</v>
      </c>
      <c r="O6" s="161">
        <f>('Original Data'!$V$6-'Original Data'!O6)/('Original Data'!$V$6-'Original Data'!$U$6)</f>
        <v>0.95166837127903203</v>
      </c>
      <c r="P6" s="161">
        <f>('Original Data'!$V$6-'Original Data'!P6)/('Original Data'!$V$6-'Original Data'!$U$6)</f>
        <v>0.80785765810516441</v>
      </c>
      <c r="Q6" s="161">
        <f>('Original Data'!$V$6-'Original Data'!Q6)/('Original Data'!$V$6-'Original Data'!$U$6)</f>
        <v>0.90498281072404074</v>
      </c>
      <c r="R6" s="161">
        <f>('Original Data'!$V$6-'Original Data'!R6)/('Original Data'!$V$6-'Original Data'!$U$6)</f>
        <v>0.89511118970759807</v>
      </c>
      <c r="S6" s="161">
        <f>('Original Data'!$V$6-'Original Data'!S6)/('Original Data'!$V$6-'Original Data'!$U$6)</f>
        <v>0.84961790733993625</v>
      </c>
      <c r="T6" s="213">
        <f>('Original Data'!$V$6-'Original Data'!T6)/('Original Data'!$V$6-'Original Data'!$U$6)</f>
        <v>0.64654767238268795</v>
      </c>
      <c r="U6" s="58">
        <f t="shared" si="0"/>
        <v>0</v>
      </c>
      <c r="V6" s="58">
        <f t="shared" si="1"/>
        <v>1</v>
      </c>
    </row>
    <row r="7" spans="1:24" s="101" customFormat="1" x14ac:dyDescent="0.25">
      <c r="A7" s="168"/>
      <c r="B7" s="100" t="s">
        <v>160</v>
      </c>
      <c r="C7" s="208" t="s">
        <v>29</v>
      </c>
      <c r="D7" s="212">
        <f>('Original Data'!$V$7-'Original Data'!D7)/('Original Data'!$V$7-'Original Data'!$U$7)</f>
        <v>0.89802199024119678</v>
      </c>
      <c r="E7" s="161">
        <f>('Original Data'!$V$7-'Original Data'!E7)/('Original Data'!$V$7-'Original Data'!$U$7)</f>
        <v>0.49712279727607001</v>
      </c>
      <c r="F7" s="161">
        <f>('Original Data'!$V$7-'Original Data'!F7)/('Original Data'!$V$7-'Original Data'!$U$7)</f>
        <v>0.91522340390485535</v>
      </c>
      <c r="G7" s="161">
        <f>('Original Data'!$V$7-'Original Data'!G7)/('Original Data'!$V$7-'Original Data'!$U$7)</f>
        <v>0.79873310686032883</v>
      </c>
      <c r="H7" s="161">
        <f>('Original Data'!$V$7-'Original Data'!H7)/('Original Data'!$V$7-'Original Data'!$U$7)</f>
        <v>0.22627499902622883</v>
      </c>
      <c r="I7" s="161">
        <f>('Original Data'!$V$7-'Original Data'!I7)/('Original Data'!$V$7-'Original Data'!$U$7)</f>
        <v>0.31934981693709202</v>
      </c>
      <c r="J7" s="161">
        <f>('Original Data'!$V$7-'Original Data'!J7)/('Original Data'!$V$7-'Original Data'!$U$7)</f>
        <v>0.81453067636430565</v>
      </c>
      <c r="K7" s="161">
        <f>('Original Data'!$V$7-'Original Data'!K7)/('Original Data'!$V$7-'Original Data'!$U$7)</f>
        <v>0.39316006835975253</v>
      </c>
      <c r="L7" s="161">
        <f>('Original Data'!$V$7-'Original Data'!L7)/('Original Data'!$V$7-'Original Data'!$U$7)</f>
        <v>0.19280273470229456</v>
      </c>
      <c r="M7" s="161">
        <f>('Original Data'!$V$7-'Original Data'!M7)/('Original Data'!$V$7-'Original Data'!$U$7)</f>
        <v>0</v>
      </c>
      <c r="N7" s="161">
        <f>('Original Data'!$V$7-'Original Data'!N7)/('Original Data'!$V$7-'Original Data'!$U$7)</f>
        <v>1</v>
      </c>
      <c r="O7" s="161">
        <f>('Original Data'!$V$7-'Original Data'!O7)/('Original Data'!$V$7-'Original Data'!$U$7)</f>
        <v>0.92111837161397747</v>
      </c>
      <c r="P7" s="161">
        <f>('Original Data'!$V$7-'Original Data'!P7)/('Original Data'!$V$7-'Original Data'!$U$7)</f>
        <v>0.60925685383642592</v>
      </c>
      <c r="Q7" s="161">
        <f>('Original Data'!$V$7-'Original Data'!Q7)/('Original Data'!$V$7-'Original Data'!$U$7)</f>
        <v>0.69094581158237633</v>
      </c>
      <c r="R7" s="161">
        <f>('Original Data'!$V$7-'Original Data'!R7)/('Original Data'!$V$7-'Original Data'!$U$7)</f>
        <v>0.59040936000388222</v>
      </c>
      <c r="S7" s="161">
        <f>('Original Data'!$V$7-'Original Data'!S7)/('Original Data'!$V$7-'Original Data'!$U$7)</f>
        <v>0.96230370338373861</v>
      </c>
      <c r="T7" s="213">
        <f>('Original Data'!$V$7-'Original Data'!T7)/('Original Data'!$V$7-'Original Data'!$U$7)</f>
        <v>0.44339091798011887</v>
      </c>
      <c r="U7" s="58">
        <f t="shared" si="0"/>
        <v>0</v>
      </c>
      <c r="V7" s="58">
        <f t="shared" si="1"/>
        <v>1</v>
      </c>
    </row>
    <row r="8" spans="1:24" s="58" customFormat="1" x14ac:dyDescent="0.25">
      <c r="A8" s="167"/>
      <c r="B8" s="15" t="s">
        <v>31</v>
      </c>
      <c r="C8" s="190" t="s">
        <v>20</v>
      </c>
      <c r="D8" s="214">
        <f>('Original Data'!D8-'Original Data'!$U$8)/('Original Data'!$V$8-'Original Data'!$U$8)</f>
        <v>0.42428697441928842</v>
      </c>
      <c r="E8" s="143">
        <f>('Original Data'!E8-'Original Data'!$U$8)/('Original Data'!$V$8-'Original Data'!$U$8)</f>
        <v>0.88326962658041752</v>
      </c>
      <c r="F8" s="143">
        <f>('Original Data'!F8-'Original Data'!$U$8)/('Original Data'!$V$8-'Original Data'!$U$8)</f>
        <v>0.79800058806233454</v>
      </c>
      <c r="G8" s="143">
        <f>('Original Data'!G8-'Original Data'!$U$8)/('Original Data'!$V$8-'Original Data'!$U$8)</f>
        <v>0.91767127315495434</v>
      </c>
      <c r="H8" s="143">
        <f>('Original Data'!H8-'Original Data'!$U$8)/('Original Data'!$V$8-'Original Data'!$U$8)</f>
        <v>0.84063510732137592</v>
      </c>
      <c r="I8" s="143">
        <f>('Original Data'!I8-'Original Data'!$U$8)/('Original Data'!$V$8-'Original Data'!$U$8)</f>
        <v>0.32931490738018232</v>
      </c>
      <c r="J8" s="143">
        <f>('Original Data'!J8-'Original Data'!$U$8)/('Original Data'!$V$8-'Original Data'!$U$8)</f>
        <v>0.85327844751543658</v>
      </c>
      <c r="K8" s="143">
        <f>('Original Data'!K8-'Original Data'!$U$8)/('Original Data'!$V$8-'Original Data'!$U$8)</f>
        <v>0.76977359600117601</v>
      </c>
      <c r="L8" s="143">
        <f>('Original Data'!L8-'Original Data'!$U$8)/('Original Data'!$V$8-'Original Data'!$U$8)</f>
        <v>0.9550132314025287</v>
      </c>
      <c r="M8" s="143">
        <f>('Original Data'!M8-'Original Data'!$U$8)/('Original Data'!$V$8-'Original Data'!$U$8)</f>
        <v>0</v>
      </c>
      <c r="N8" s="143">
        <f>('Original Data'!N8-'Original Data'!$U$8)/('Original Data'!$V$8-'Original Data'!$U$8)</f>
        <v>0.19700088209350197</v>
      </c>
      <c r="O8" s="143">
        <f>('Original Data'!O8-'Original Data'!$U$8)/('Original Data'!$V$8-'Original Data'!$U$8)</f>
        <v>0.35989414877977066</v>
      </c>
      <c r="P8" s="143">
        <f>('Original Data'!P8-'Original Data'!$U$8)/('Original Data'!$V$8-'Original Data'!$U$8)</f>
        <v>0.96530432225815921</v>
      </c>
      <c r="Q8" s="143">
        <f>('Original Data'!Q8-'Original Data'!$U$8)/('Original Data'!$V$8-'Original Data'!$U$8)</f>
        <v>0.66304028226992051</v>
      </c>
      <c r="R8" s="143">
        <f>('Original Data'!R8-'Original Data'!$U$8)/('Original Data'!$V$8-'Original Data'!$U$8)</f>
        <v>0.85269038518082907</v>
      </c>
      <c r="S8" s="143">
        <f>('Original Data'!S8-'Original Data'!$U$8)/('Original Data'!$V$8-'Original Data'!$U$8)</f>
        <v>1</v>
      </c>
      <c r="T8" s="176">
        <f>('Original Data'!T8-'Original Data'!$U$8)/('Original Data'!$V$8-'Original Data'!$U$8)</f>
        <v>0.75477800646868565</v>
      </c>
      <c r="U8" s="58">
        <f t="shared" si="0"/>
        <v>0</v>
      </c>
      <c r="V8" s="58">
        <f t="shared" si="1"/>
        <v>1</v>
      </c>
    </row>
    <row r="9" spans="1:24" s="58" customFormat="1" ht="15.75" thickBot="1" x14ac:dyDescent="0.3">
      <c r="A9" s="167"/>
      <c r="B9" s="15" t="s">
        <v>32</v>
      </c>
      <c r="C9" s="190" t="s">
        <v>20</v>
      </c>
      <c r="D9" s="214">
        <f>('Original Data'!D9-'Original Data'!$U$9)/('Original Data'!$V$9-'Original Data'!$U$9)</f>
        <v>0.30591866376180099</v>
      </c>
      <c r="E9" s="143">
        <f>('Original Data'!E9-'Original Data'!$U$9)/('Original Data'!$V$9-'Original Data'!$U$9)</f>
        <v>0.90613652868554828</v>
      </c>
      <c r="F9" s="143">
        <f>('Original Data'!F9-'Original Data'!$U$9)/('Original Data'!$V$9-'Original Data'!$U$9)</f>
        <v>0.8177196804647785</v>
      </c>
      <c r="G9" s="143">
        <f>('Original Data'!G9-'Original Data'!$U$9)/('Original Data'!$V$9-'Original Data'!$U$9)</f>
        <v>0.93209876543209869</v>
      </c>
      <c r="H9" s="143">
        <f>('Original Data'!H9-'Original Data'!$U$9)/('Original Data'!$V$9-'Original Data'!$U$9)</f>
        <v>0.86220043572984739</v>
      </c>
      <c r="I9" s="143">
        <f>('Original Data'!I9-'Original Data'!$U$9)/('Original Data'!$V$9-'Original Data'!$U$9)</f>
        <v>0.34513435003631082</v>
      </c>
      <c r="J9" s="143">
        <f>('Original Data'!J9-'Original Data'!$U$9)/('Original Data'!$V$9-'Original Data'!$U$9)</f>
        <v>0.87182280319535221</v>
      </c>
      <c r="K9" s="143">
        <f>('Original Data'!K9-'Original Data'!$U$9)/('Original Data'!$V$9-'Original Data'!$U$9)</f>
        <v>0.79774872912127814</v>
      </c>
      <c r="L9" s="143">
        <f>('Original Data'!L9-'Original Data'!$U$9)/('Original Data'!$V$9-'Original Data'!$U$9)</f>
        <v>0.95479302832244006</v>
      </c>
      <c r="M9" s="143">
        <f>('Original Data'!M9-'Original Data'!$U$9)/('Original Data'!$V$9-'Original Data'!$U$9)</f>
        <v>0</v>
      </c>
      <c r="N9" s="143">
        <f>('Original Data'!N9-'Original Data'!$U$9)/('Original Data'!$V$9-'Original Data'!$U$9)</f>
        <v>0.24491648511256345</v>
      </c>
      <c r="O9" s="143">
        <f>('Original Data'!O9-'Original Data'!$U$9)/('Original Data'!$V$9-'Original Data'!$U$9)</f>
        <v>0.49455337690631807</v>
      </c>
      <c r="P9" s="143">
        <f>('Original Data'!P9-'Original Data'!$U$9)/('Original Data'!$V$9-'Original Data'!$U$9)</f>
        <v>1</v>
      </c>
      <c r="Q9" s="143">
        <f>('Original Data'!Q9-'Original Data'!$U$9)/('Original Data'!$V$9-'Original Data'!$U$9)</f>
        <v>0.63380537400145243</v>
      </c>
      <c r="R9" s="143">
        <f>('Original Data'!R9-'Original Data'!$U$9)/('Original Data'!$V$9-'Original Data'!$U$9)</f>
        <v>0.8692810457516339</v>
      </c>
      <c r="S9" s="143">
        <f>('Original Data'!S9-'Original Data'!$U$9)/('Original Data'!$V$9-'Original Data'!$U$9)</f>
        <v>0.98474945533769054</v>
      </c>
      <c r="T9" s="176">
        <f>('Original Data'!T9-'Original Data'!$U$9)/('Original Data'!$V$9-'Original Data'!$U$9)</f>
        <v>0.80392156862745101</v>
      </c>
      <c r="U9" s="58">
        <f t="shared" si="0"/>
        <v>0</v>
      </c>
      <c r="V9" s="58">
        <f t="shared" si="1"/>
        <v>1</v>
      </c>
    </row>
    <row r="10" spans="1:24" s="58" customFormat="1" x14ac:dyDescent="0.25">
      <c r="A10" s="169" t="s">
        <v>128</v>
      </c>
      <c r="B10" s="103" t="s">
        <v>33</v>
      </c>
      <c r="C10" s="202" t="s">
        <v>34</v>
      </c>
      <c r="D10" s="143">
        <f>('Original Data'!D10-'Original Data'!$U$10)/('Original Data'!$V$10-'Original Data'!$U$10)</f>
        <v>0</v>
      </c>
      <c r="E10" s="143">
        <f>('Original Data'!E10-'Original Data'!$U$10)/('Original Data'!$V$10-'Original Data'!$U$10)</f>
        <v>0.49383061174380583</v>
      </c>
      <c r="F10" s="143">
        <f>('Original Data'!F10-'Original Data'!$U$10)/('Original Data'!$V$10-'Original Data'!$U$10)</f>
        <v>0.42138715512252289</v>
      </c>
      <c r="G10" s="143">
        <f>('Original Data'!G10-'Original Data'!$U$10)/('Original Data'!$V$10-'Original Data'!$U$10)</f>
        <v>1</v>
      </c>
      <c r="H10" s="143">
        <f>('Original Data'!H10-'Original Data'!$U$10)/('Original Data'!$V$10-'Original Data'!$U$10)</f>
        <v>0.84100793193119217</v>
      </c>
      <c r="I10" s="143">
        <f>('Original Data'!I10-'Original Data'!$U$10)/('Original Data'!$V$10-'Original Data'!$U$10)</f>
        <v>8.8096826531185335E-2</v>
      </c>
      <c r="J10" s="143">
        <f>('Original Data'!J10-'Original Data'!$U$10)/('Original Data'!$V$10-'Original Data'!$U$10)</f>
        <v>0.76882975406537746</v>
      </c>
      <c r="K10" s="143">
        <f>('Original Data'!K10-'Original Data'!$U$10)/('Original Data'!$V$10-'Original Data'!$U$10)</f>
        <v>0.88591193739978524</v>
      </c>
      <c r="L10" s="143">
        <f>('Original Data'!L10-'Original Data'!$U$10)/('Original Data'!$V$10-'Original Data'!$U$10)</f>
        <v>0.52584504127828757</v>
      </c>
      <c r="M10" s="143">
        <f>('Original Data'!M10-'Original Data'!$U$10)/('Original Data'!$V$10-'Original Data'!$U$10)</f>
        <v>8.7614529634575597E-2</v>
      </c>
      <c r="N10" s="143">
        <f>('Original Data'!N10-'Original Data'!$U$10)/('Original Data'!$V$10-'Original Data'!$U$10)</f>
        <v>0.32687480711344241</v>
      </c>
      <c r="O10" s="143">
        <f>('Original Data'!O10-'Original Data'!$U$10)/('Original Data'!$V$10-'Original Data'!$U$10)</f>
        <v>0.17472337746561281</v>
      </c>
      <c r="P10" s="143">
        <f>('Original Data'!P10-'Original Data'!$U$10)/('Original Data'!$V$10-'Original Data'!$U$10)</f>
        <v>0.42964655670307983</v>
      </c>
      <c r="Q10" s="143">
        <f>('Original Data'!Q10-'Original Data'!$U$10)/('Original Data'!$V$10-'Original Data'!$U$10)</f>
        <v>0.522627379696186</v>
      </c>
      <c r="R10" s="143">
        <f>('Original Data'!R10-'Original Data'!$U$10)/('Original Data'!$V$10-'Original Data'!$U$10)</f>
        <v>0.43561908498621493</v>
      </c>
      <c r="S10" s="143">
        <f>('Original Data'!S10-'Original Data'!$U$10)/('Original Data'!$V$10-'Original Data'!$U$10)</f>
        <v>0.33698067773479923</v>
      </c>
      <c r="T10" s="143">
        <f>('Original Data'!T10-'Original Data'!$U$10)/('Original Data'!$V$10-'Original Data'!$U$10)</f>
        <v>0.24969173606567913</v>
      </c>
      <c r="U10" s="58">
        <f t="shared" si="0"/>
        <v>0</v>
      </c>
      <c r="V10" s="58">
        <f t="shared" si="1"/>
        <v>1</v>
      </c>
    </row>
    <row r="11" spans="1:24" s="58" customFormat="1" x14ac:dyDescent="0.25">
      <c r="B11" s="104" t="s">
        <v>37</v>
      </c>
      <c r="C11" s="59" t="s">
        <v>22</v>
      </c>
      <c r="D11" s="161">
        <f>('Original Data'!$V$11-'Original Data'!D11)/('Original Data'!$V$11-'Original Data'!$U$11)</f>
        <v>0.33163299798310547</v>
      </c>
      <c r="E11" s="161">
        <f>('Original Data'!$V$11-'Original Data'!E11)/('Original Data'!$V$11-'Original Data'!$U$11)</f>
        <v>0.72001471999044231</v>
      </c>
      <c r="F11" s="161">
        <f>('Original Data'!$V$11-'Original Data'!F11)/('Original Data'!$V$11-'Original Data'!$U$11)</f>
        <v>0.5777479711573702</v>
      </c>
      <c r="G11" s="161">
        <f>('Original Data'!$V$11-'Original Data'!G11)/('Original Data'!$V$11-'Original Data'!$U$11)</f>
        <v>1</v>
      </c>
      <c r="H11" s="161">
        <f>('Original Data'!$V$11-'Original Data'!H11)/('Original Data'!$V$11-'Original Data'!$U$11)</f>
        <v>0.74841131870335298</v>
      </c>
      <c r="I11" s="161">
        <f>('Original Data'!$V$11-'Original Data'!I11)/('Original Data'!$V$11-'Original Data'!$U$11)</f>
        <v>0.60351537663183952</v>
      </c>
      <c r="J11" s="161">
        <f>('Original Data'!$V$11-'Original Data'!J11)/('Original Data'!$V$11-'Original Data'!$U$11)</f>
        <v>0.98037556935934966</v>
      </c>
      <c r="K11" s="161">
        <f>('Original Data'!$V$11-'Original Data'!K11)/('Original Data'!$V$11-'Original Data'!$U$11)</f>
        <v>0.54475298716512033</v>
      </c>
      <c r="L11" s="161">
        <f>('Original Data'!$V$11-'Original Data'!L11)/('Original Data'!$V$11-'Original Data'!$U$11)</f>
        <v>0.72067790802652798</v>
      </c>
      <c r="M11" s="161">
        <f>('Original Data'!$V$11-'Original Data'!M11)/('Original Data'!$V$11-'Original Data'!$U$11)</f>
        <v>0.55672254875089378</v>
      </c>
      <c r="N11" s="161">
        <f>('Original Data'!$V$11-'Original Data'!N11)/('Original Data'!$V$11-'Original Data'!$U$11)</f>
        <v>0</v>
      </c>
      <c r="O11" s="161">
        <f>('Original Data'!$V$11-'Original Data'!O11)/('Original Data'!$V$11-'Original Data'!$U$11)</f>
        <v>0.75488663794676703</v>
      </c>
      <c r="P11" s="161">
        <f>('Original Data'!$V$11-'Original Data'!P11)/('Original Data'!$V$11-'Original Data'!$U$11)</f>
        <v>0.82250057757499462</v>
      </c>
      <c r="Q11" s="161">
        <f>('Original Data'!$V$11-'Original Data'!Q11)/('Original Data'!$V$11-'Original Data'!$U$11)</f>
        <v>0.73478188688483859</v>
      </c>
      <c r="R11" s="161">
        <f>('Original Data'!$V$11-'Original Data'!R11)/('Original Data'!$V$11-'Original Data'!$U$11)</f>
        <v>0.98221000331882768</v>
      </c>
      <c r="S11" s="161">
        <f>('Original Data'!$V$11-'Original Data'!S11)/('Original Data'!$V$11-'Original Data'!$U$11)</f>
        <v>0.99918392413290602</v>
      </c>
      <c r="T11" s="161">
        <f>('Original Data'!$V$11-'Original Data'!T11)/('Original Data'!$V$11-'Original Data'!$U$11)</f>
        <v>0.74379467528984256</v>
      </c>
      <c r="U11" s="58">
        <f t="shared" si="0"/>
        <v>0</v>
      </c>
      <c r="V11" s="58">
        <f t="shared" si="1"/>
        <v>1</v>
      </c>
    </row>
    <row r="12" spans="1:24" s="58" customFormat="1" x14ac:dyDescent="0.25">
      <c r="B12" s="104" t="s">
        <v>38</v>
      </c>
      <c r="C12" s="59" t="s">
        <v>22</v>
      </c>
      <c r="D12" s="161">
        <f>('Original Data'!$V$12-'Original Data'!D12)/('Original Data'!$V$12-'Original Data'!$U$12)</f>
        <v>0.57590158380906575</v>
      </c>
      <c r="E12" s="161">
        <f>('Original Data'!$V$12-'Original Data'!E12)/('Original Data'!$V$12-'Original Data'!$U$12)</f>
        <v>0.5270373838498934</v>
      </c>
      <c r="F12" s="161">
        <f>('Original Data'!$V$12-'Original Data'!F12)/('Original Data'!$V$12-'Original Data'!$U$12)</f>
        <v>0.34952198359837461</v>
      </c>
      <c r="G12" s="161">
        <f>('Original Data'!$V$12-'Original Data'!G12)/('Original Data'!$V$12-'Original Data'!$U$12)</f>
        <v>1</v>
      </c>
      <c r="H12" s="161">
        <f>('Original Data'!$V$12-'Original Data'!H12)/('Original Data'!$V$12-'Original Data'!$U$12)</f>
        <v>0.40751052040731406</v>
      </c>
      <c r="I12" s="161">
        <f>('Original Data'!$V$12-'Original Data'!I12)/('Original Data'!$V$12-'Original Data'!$U$12)</f>
        <v>0.39048373475543635</v>
      </c>
      <c r="J12" s="161">
        <f>('Original Data'!$V$12-'Original Data'!J12)/('Original Data'!$V$12-'Original Data'!$U$12)</f>
        <v>0.72749004243493276</v>
      </c>
      <c r="K12" s="161">
        <f>('Original Data'!$V$12-'Original Data'!K12)/('Original Data'!$V$12-'Original Data'!$U$12)</f>
        <v>0.61999824131375258</v>
      </c>
      <c r="L12" s="161">
        <f>('Original Data'!$V$12-'Original Data'!L12)/('Original Data'!$V$12-'Original Data'!$U$12)</f>
        <v>0.11097366961949097</v>
      </c>
      <c r="M12" s="161">
        <f>('Original Data'!$V$12-'Original Data'!M12)/('Original Data'!$V$12-'Original Data'!$U$12)</f>
        <v>0.23847337160641696</v>
      </c>
      <c r="N12" s="161">
        <f>('Original Data'!$V$12-'Original Data'!N12)/('Original Data'!$V$12-'Original Data'!$U$12)</f>
        <v>0.5321776372205026</v>
      </c>
      <c r="O12" s="161">
        <f>('Original Data'!$V$12-'Original Data'!O12)/('Original Data'!$V$12-'Original Data'!$U$12)</f>
        <v>0.59816397413599032</v>
      </c>
      <c r="P12" s="161">
        <f>('Original Data'!$V$12-'Original Data'!P12)/('Original Data'!$V$12-'Original Data'!$U$12)</f>
        <v>0.95394223991509142</v>
      </c>
      <c r="Q12" s="161">
        <f>('Original Data'!$V$12-'Original Data'!Q12)/('Original Data'!$V$12-'Original Data'!$U$12)</f>
        <v>0.84866938731869912</v>
      </c>
      <c r="R12" s="161">
        <f>('Original Data'!$V$12-'Original Data'!R12)/('Original Data'!$V$12-'Original Data'!$U$12)</f>
        <v>0.76507646080741976</v>
      </c>
      <c r="S12" s="161">
        <f>('Original Data'!$V$12-'Original Data'!S12)/('Original Data'!$V$12-'Original Data'!$U$12)</f>
        <v>0.94439831961015563</v>
      </c>
      <c r="T12" s="161">
        <f>('Original Data'!$V$12-'Original Data'!T12)/('Original Data'!$V$12-'Original Data'!$U$12)</f>
        <v>0</v>
      </c>
      <c r="U12" s="58">
        <f t="shared" si="0"/>
        <v>0</v>
      </c>
      <c r="V12" s="58">
        <f t="shared" si="1"/>
        <v>1</v>
      </c>
    </row>
    <row r="13" spans="1:24" s="58" customFormat="1" x14ac:dyDescent="0.25">
      <c r="B13" s="110" t="s">
        <v>39</v>
      </c>
      <c r="C13" s="59" t="s">
        <v>22</v>
      </c>
      <c r="D13" s="161">
        <f>('Original Data'!$V$13-'Original Data'!D13)/('Original Data'!$V$13-'Original Data'!$U$13)</f>
        <v>0.73077609416371903</v>
      </c>
      <c r="E13" s="161">
        <f>('Original Data'!$V$13-'Original Data'!E13)/('Original Data'!$V$13-'Original Data'!$U$13)</f>
        <v>0.949575356193335</v>
      </c>
      <c r="F13" s="161">
        <f>('Original Data'!$V$13-'Original Data'!F13)/('Original Data'!$V$13-'Original Data'!$U$13)</f>
        <v>0.69202971165712068</v>
      </c>
      <c r="G13" s="161">
        <f>('Original Data'!$V$13-'Original Data'!G13)/('Original Data'!$V$13-'Original Data'!$U$13)</f>
        <v>0</v>
      </c>
      <c r="H13" s="161">
        <f>('Original Data'!$V$13-'Original Data'!H13)/('Original Data'!$V$13-'Original Data'!$U$13)</f>
        <v>0.8553244238795451</v>
      </c>
      <c r="I13" s="161">
        <f>('Original Data'!$V$13-'Original Data'!I13)/('Original Data'!$V$13-'Original Data'!$U$13)</f>
        <v>0.87762866460161193</v>
      </c>
      <c r="J13" s="161">
        <f>('Original Data'!$V$13-'Original Data'!J13)/('Original Data'!$V$13-'Original Data'!$U$13)</f>
        <v>0.22101243113833452</v>
      </c>
      <c r="K13" s="161">
        <f>('Original Data'!$V$13-'Original Data'!K13)/('Original Data'!$V$13-'Original Data'!$U$13)</f>
        <v>1</v>
      </c>
      <c r="L13" s="161">
        <f>('Original Data'!$V$13-'Original Data'!L13)/('Original Data'!$V$13-'Original Data'!$U$13)</f>
        <v>0.88873547931805308</v>
      </c>
      <c r="M13" s="161">
        <f>('Original Data'!$V$13-'Original Data'!M13)/('Original Data'!$V$13-'Original Data'!$U$13)</f>
        <v>0.6829448635626969</v>
      </c>
      <c r="N13" s="161">
        <f>('Original Data'!$V$13-'Original Data'!N13)/('Original Data'!$V$13-'Original Data'!$U$13)</f>
        <v>0.98050175647605053</v>
      </c>
      <c r="O13" s="161">
        <f>('Original Data'!$V$13-'Original Data'!O13)/('Original Data'!$V$13-'Original Data'!$U$13)</f>
        <v>0.90411794571206061</v>
      </c>
      <c r="P13" s="161">
        <f>('Original Data'!$V$13-'Original Data'!P13)/('Original Data'!$V$13-'Original Data'!$U$13)</f>
        <v>0.27780860326772427</v>
      </c>
      <c r="Q13" s="161">
        <f>('Original Data'!$V$13-'Original Data'!Q13)/('Original Data'!$V$13-'Original Data'!$U$13)</f>
        <v>0.27992081784957062</v>
      </c>
      <c r="R13" s="161">
        <f>('Original Data'!$V$13-'Original Data'!R13)/('Original Data'!$V$13-'Original Data'!$U$13)</f>
        <v>0.14635894327543988</v>
      </c>
      <c r="S13" s="161">
        <f>('Original Data'!$V$13-'Original Data'!S13)/('Original Data'!$V$13-'Original Data'!$U$13)</f>
        <v>0.77625374786019108</v>
      </c>
      <c r="T13" s="161">
        <f>('Original Data'!$V$13-'Original Data'!T13)/('Original Data'!$V$13-'Original Data'!$U$13)</f>
        <v>0.70709579909074294</v>
      </c>
      <c r="U13" s="58">
        <f t="shared" si="0"/>
        <v>0</v>
      </c>
      <c r="V13" s="58">
        <f t="shared" si="1"/>
        <v>1</v>
      </c>
    </row>
    <row r="14" spans="1:24" s="58" customFormat="1" ht="30" x14ac:dyDescent="0.25">
      <c r="B14" s="110" t="s">
        <v>40</v>
      </c>
      <c r="C14" s="59" t="s">
        <v>22</v>
      </c>
      <c r="D14" s="161">
        <f>('Original Data'!$V$14-'Original Data'!D14)/('Original Data'!$V$14-'Original Data'!$U$14)</f>
        <v>0.8521884714704514</v>
      </c>
      <c r="E14" s="161">
        <f>('Original Data'!$V$14-'Original Data'!E14)/('Original Data'!$V$14-'Original Data'!$U$14)</f>
        <v>0.82671609815237868</v>
      </c>
      <c r="F14" s="161">
        <f>('Original Data'!$V$14-'Original Data'!F14)/('Original Data'!$V$14-'Original Data'!$U$14)</f>
        <v>0.78817093292807472</v>
      </c>
      <c r="G14" s="161">
        <f>('Original Data'!$V$14-'Original Data'!G14)/('Original Data'!$V$14-'Original Data'!$U$14)</f>
        <v>0</v>
      </c>
      <c r="H14" s="161">
        <f>('Original Data'!$V$14-'Original Data'!H14)/('Original Data'!$V$14-'Original Data'!$U$14)</f>
        <v>0.85076236157832774</v>
      </c>
      <c r="I14" s="161">
        <f>('Original Data'!$V$14-'Original Data'!I14)/('Original Data'!$V$14-'Original Data'!$U$14)</f>
        <v>0.7666974347560227</v>
      </c>
      <c r="J14" s="161">
        <f>('Original Data'!$V$14-'Original Data'!J14)/('Original Data'!$V$14-'Original Data'!$U$14)</f>
        <v>0.64954622734399659</v>
      </c>
      <c r="K14" s="161">
        <f>('Original Data'!$V$14-'Original Data'!K14)/('Original Data'!$V$14-'Original Data'!$U$14)</f>
        <v>0.64273812634445171</v>
      </c>
      <c r="L14" s="161">
        <f>('Original Data'!$V$14-'Original Data'!L14)/('Original Data'!$V$14-'Original Data'!$U$14)</f>
        <v>0.78355781687121029</v>
      </c>
      <c r="M14" s="161">
        <f>('Original Data'!$V$14-'Original Data'!M14)/('Original Data'!$V$14-'Original Data'!$U$14)</f>
        <v>0.76925261108725562</v>
      </c>
      <c r="N14" s="161">
        <f>('Original Data'!$V$14-'Original Data'!N14)/('Original Data'!$V$14-'Original Data'!$U$14)</f>
        <v>0.83255010388803319</v>
      </c>
      <c r="O14" s="161">
        <f>('Original Data'!$V$14-'Original Data'!O14)/('Original Data'!$V$14-'Original Data'!$U$14)</f>
        <v>0.99852417109788094</v>
      </c>
      <c r="P14" s="161">
        <f>('Original Data'!$V$14-'Original Data'!P14)/('Original Data'!$V$14-'Original Data'!$U$14)</f>
        <v>0.68928774478978083</v>
      </c>
      <c r="Q14" s="161">
        <f>('Original Data'!$V$14-'Original Data'!Q14)/('Original Data'!$V$14-'Original Data'!$U$14)</f>
        <v>0.81618451242503454</v>
      </c>
      <c r="R14" s="161">
        <f>('Original Data'!$V$14-'Original Data'!R14)/('Original Data'!$V$14-'Original Data'!$U$14)</f>
        <v>0.57095183370905955</v>
      </c>
      <c r="S14" s="161">
        <f>('Original Data'!$V$14-'Original Data'!S14)/('Original Data'!$V$14-'Original Data'!$U$14)</f>
        <v>1</v>
      </c>
      <c r="T14" s="161">
        <f>('Original Data'!$V$14-'Original Data'!T14)/('Original Data'!$V$14-'Original Data'!$U$14)</f>
        <v>0.74164803019540493</v>
      </c>
      <c r="U14" s="58">
        <f t="shared" si="0"/>
        <v>0</v>
      </c>
      <c r="V14" s="58">
        <f t="shared" si="1"/>
        <v>1</v>
      </c>
    </row>
    <row r="15" spans="1:24" s="58" customFormat="1" ht="30" x14ac:dyDescent="0.25">
      <c r="B15" s="110" t="s">
        <v>41</v>
      </c>
      <c r="C15" s="59" t="s">
        <v>22</v>
      </c>
      <c r="D15" s="161">
        <f>('Original Data'!$V$15-'Original Data'!D15)/('Original Data'!$V$15-'Original Data'!$U$15)</f>
        <v>1</v>
      </c>
      <c r="E15" s="161">
        <f>('Original Data'!$V$15-'Original Data'!E15)/('Original Data'!$V$15-'Original Data'!$U$15)</f>
        <v>0.70038285945920598</v>
      </c>
      <c r="F15" s="161">
        <f>('Original Data'!$V$15-'Original Data'!F15)/('Original Data'!$V$15-'Original Data'!$U$15)</f>
        <v>0.87858844940847525</v>
      </c>
      <c r="G15" s="161">
        <f>('Original Data'!$V$15-'Original Data'!G15)/('Original Data'!$V$15-'Original Data'!$U$15)</f>
        <v>1.7436426343332478E-2</v>
      </c>
      <c r="H15" s="161">
        <f>('Original Data'!$V$15-'Original Data'!H15)/('Original Data'!$V$15-'Original Data'!$U$15)</f>
        <v>0.5688370260369745</v>
      </c>
      <c r="I15" s="161">
        <f>('Original Data'!$V$15-'Original Data'!I15)/('Original Data'!$V$15-'Original Data'!$U$15)</f>
        <v>0.95765550623751994</v>
      </c>
      <c r="J15" s="161">
        <f>('Original Data'!$V$15-'Original Data'!J15)/('Original Data'!$V$15-'Original Data'!$U$15)</f>
        <v>0</v>
      </c>
      <c r="K15" s="161">
        <f>('Original Data'!$V$15-'Original Data'!K15)/('Original Data'!$V$15-'Original Data'!$U$15)</f>
        <v>0.69797740967687094</v>
      </c>
      <c r="L15" s="161">
        <f>('Original Data'!$V$15-'Original Data'!L15)/('Original Data'!$V$15-'Original Data'!$U$15)</f>
        <v>0.84813046270619963</v>
      </c>
      <c r="M15" s="161">
        <f>('Original Data'!$V$15-'Original Data'!M15)/('Original Data'!$V$15-'Original Data'!$U$15)</f>
        <v>0.89922795420929724</v>
      </c>
      <c r="N15" s="161">
        <f>('Original Data'!$V$15-'Original Data'!N15)/('Original Data'!$V$15-'Original Data'!$U$15)</f>
        <v>0.98875670914412117</v>
      </c>
      <c r="O15" s="161">
        <f>('Original Data'!$V$15-'Original Data'!O15)/('Original Data'!$V$15-'Original Data'!$U$15)</f>
        <v>0.75934249407522603</v>
      </c>
      <c r="P15" s="161">
        <f>('Original Data'!$V$15-'Original Data'!P15)/('Original Data'!$V$15-'Original Data'!$U$15)</f>
        <v>0.51821204133044729</v>
      </c>
      <c r="Q15" s="161">
        <f>('Original Data'!$V$15-'Original Data'!Q15)/('Original Data'!$V$15-'Original Data'!$U$15)</f>
        <v>0.50243516521209586</v>
      </c>
      <c r="R15" s="161">
        <f>('Original Data'!$V$15-'Original Data'!R15)/('Original Data'!$V$15-'Original Data'!$U$15)</f>
        <v>0.2383289824407544</v>
      </c>
      <c r="S15" s="161">
        <f>('Original Data'!$V$15-'Original Data'!S15)/('Original Data'!$V$15-'Original Data'!$U$15)</f>
        <v>0.91318661611250895</v>
      </c>
      <c r="T15" s="161">
        <f>('Original Data'!$V$15-'Original Data'!T15)/('Original Data'!$V$15-'Original Data'!$U$15)</f>
        <v>0.82449433046605514</v>
      </c>
      <c r="U15" s="58">
        <f t="shared" si="0"/>
        <v>0</v>
      </c>
      <c r="V15" s="58">
        <f t="shared" si="1"/>
        <v>1</v>
      </c>
    </row>
    <row r="16" spans="1:24" s="58" customFormat="1" x14ac:dyDescent="0.25">
      <c r="B16" s="110" t="s">
        <v>42</v>
      </c>
      <c r="C16" s="59" t="s">
        <v>22</v>
      </c>
      <c r="D16" s="161">
        <f>('Original Data'!$V$16-'Original Data'!D16)/('Original Data'!$V$16-'Original Data'!$U$16)</f>
        <v>0.90366200703492361</v>
      </c>
      <c r="E16" s="161">
        <f>('Original Data'!$V$16-'Original Data'!E16)/('Original Data'!$V$16-'Original Data'!$U$16)</f>
        <v>0.33994738984764339</v>
      </c>
      <c r="F16" s="161">
        <f>('Original Data'!$V$16-'Original Data'!F16)/('Original Data'!$V$16-'Original Data'!$U$16)</f>
        <v>0.63144004767986561</v>
      </c>
      <c r="G16" s="161">
        <f>('Original Data'!$V$16-'Original Data'!G16)/('Original Data'!$V$16-'Original Data'!$U$16)</f>
        <v>0.36210541311537853</v>
      </c>
      <c r="H16" s="161">
        <f>('Original Data'!$V$16-'Original Data'!H16)/('Original Data'!$V$16-'Original Data'!$U$16)</f>
        <v>0.55758631455045249</v>
      </c>
      <c r="I16" s="161">
        <f>('Original Data'!$V$16-'Original Data'!I16)/('Original Data'!$V$16-'Original Data'!$U$16)</f>
        <v>0.55922080226187876</v>
      </c>
      <c r="J16" s="161">
        <f>('Original Data'!$V$16-'Original Data'!J16)/('Original Data'!$V$16-'Original Data'!$U$16)</f>
        <v>0.78219077518960645</v>
      </c>
      <c r="K16" s="161">
        <f>('Original Data'!$V$16-'Original Data'!K16)/('Original Data'!$V$16-'Original Data'!$U$16)</f>
        <v>0.40007704498996183</v>
      </c>
      <c r="L16" s="161">
        <f>('Original Data'!$V$16-'Original Data'!L16)/('Original Data'!$V$16-'Original Data'!$U$16)</f>
        <v>0.69539425789177711</v>
      </c>
      <c r="M16" s="161">
        <f>('Original Data'!$V$16-'Original Data'!M16)/('Original Data'!$V$16-'Original Data'!$U$16)</f>
        <v>0.97078239453049164</v>
      </c>
      <c r="N16" s="161">
        <f>('Original Data'!$V$16-'Original Data'!N16)/('Original Data'!$V$16-'Original Data'!$U$16)</f>
        <v>0.79129698836398044</v>
      </c>
      <c r="O16" s="161">
        <f>('Original Data'!$V$16-'Original Data'!O16)/('Original Data'!$V$16-'Original Data'!$U$16)</f>
        <v>0</v>
      </c>
      <c r="P16" s="161">
        <f>('Original Data'!$V$16-'Original Data'!P16)/('Original Data'!$V$16-'Original Data'!$U$16)</f>
        <v>0.17392309630393452</v>
      </c>
      <c r="Q16" s="161">
        <f>('Original Data'!$V$16-'Original Data'!Q16)/('Original Data'!$V$16-'Original Data'!$U$16)</f>
        <v>0.30997474841256467</v>
      </c>
      <c r="R16" s="161">
        <f>('Original Data'!$V$16-'Original Data'!R16)/('Original Data'!$V$16-'Original Data'!$U$16)</f>
        <v>0.48697884096858085</v>
      </c>
      <c r="S16" s="161">
        <f>('Original Data'!$V$16-'Original Data'!S16)/('Original Data'!$V$16-'Original Data'!$U$16)</f>
        <v>0.56919093149790601</v>
      </c>
      <c r="T16" s="161">
        <f>('Original Data'!$V$16-'Original Data'!T16)/('Original Data'!$V$16-'Original Data'!$U$16)</f>
        <v>1</v>
      </c>
      <c r="U16" s="58">
        <f t="shared" si="0"/>
        <v>0</v>
      </c>
      <c r="V16" s="58">
        <f t="shared" si="1"/>
        <v>1</v>
      </c>
    </row>
    <row r="17" spans="1:22" s="58" customFormat="1" ht="14.45" customHeight="1" thickBot="1" x14ac:dyDescent="0.3">
      <c r="B17" s="113" t="s">
        <v>43</v>
      </c>
      <c r="C17" s="215" t="s">
        <v>34</v>
      </c>
      <c r="D17" s="143">
        <f>('Original Data'!D17-'Original Data'!$U$17)/('Original Data'!$V$17-'Original Data'!$U$17)</f>
        <v>0.24498886414253898</v>
      </c>
      <c r="E17" s="143">
        <f>('Original Data'!E17-'Original Data'!$U$17)/('Original Data'!$V$17-'Original Data'!$U$17)</f>
        <v>0.4632516703786192</v>
      </c>
      <c r="F17" s="143">
        <f>('Original Data'!F17-'Original Data'!$U$17)/('Original Data'!$V$17-'Original Data'!$U$17)</f>
        <v>0.29621380846325168</v>
      </c>
      <c r="G17" s="143">
        <f>('Original Data'!G17-'Original Data'!$U$17)/('Original Data'!$V$17-'Original Data'!$U$17)</f>
        <v>0.34966592427616927</v>
      </c>
      <c r="H17" s="143">
        <f>('Original Data'!H17-'Original Data'!$U$17)/('Original Data'!$V$17-'Original Data'!$U$17)</f>
        <v>0.34966592427616927</v>
      </c>
      <c r="I17" s="143">
        <f>('Original Data'!I17-'Original Data'!$U$17)/('Original Data'!$V$17-'Original Data'!$U$17)</f>
        <v>0.22494432071269488</v>
      </c>
      <c r="J17" s="143">
        <f>('Original Data'!J17-'Original Data'!$U$17)/('Original Data'!$V$17-'Original Data'!$U$17)</f>
        <v>0.43652561247216043</v>
      </c>
      <c r="K17" s="143">
        <f>('Original Data'!K17-'Original Data'!$U$17)/('Original Data'!$V$17-'Original Data'!$U$17)</f>
        <v>0.38752783964365256</v>
      </c>
      <c r="L17" s="143">
        <f>('Original Data'!L17-'Original Data'!$U$17)/('Original Data'!$V$17-'Original Data'!$U$17)</f>
        <v>0.43652561247216043</v>
      </c>
      <c r="M17" s="143">
        <f>('Original Data'!M17-'Original Data'!$U$17)/('Original Data'!$V$17-'Original Data'!$U$17)</f>
        <v>0.49888641425389751</v>
      </c>
      <c r="N17" s="143">
        <f>('Original Data'!N17-'Original Data'!$U$17)/('Original Data'!$V$17-'Original Data'!$U$17)</f>
        <v>0</v>
      </c>
      <c r="O17" s="143">
        <f>('Original Data'!O17-'Original Data'!$U$17)/('Original Data'!$V$17-'Original Data'!$U$17)</f>
        <v>0.27394209354120269</v>
      </c>
      <c r="P17" s="143">
        <f>('Original Data'!P17-'Original Data'!$U$17)/('Original Data'!$V$17-'Original Data'!$U$17)</f>
        <v>0.43875278396436523</v>
      </c>
      <c r="Q17" s="143">
        <f>('Original Data'!Q17-'Original Data'!$U$17)/('Original Data'!$V$17-'Original Data'!$U$17)</f>
        <v>0.34743875278396436</v>
      </c>
      <c r="R17" s="143">
        <f>('Original Data'!R17-'Original Data'!$U$17)/('Original Data'!$V$17-'Original Data'!$U$17)</f>
        <v>0.33630289532293989</v>
      </c>
      <c r="S17" s="143">
        <f>('Original Data'!S17-'Original Data'!$U$17)/('Original Data'!$V$17-'Original Data'!$U$17)</f>
        <v>0.32516703786191536</v>
      </c>
      <c r="T17" s="143">
        <f>('Original Data'!T17-'Original Data'!$U$17)/('Original Data'!$V$17-'Original Data'!$U$17)</f>
        <v>1</v>
      </c>
      <c r="U17" s="58">
        <f t="shared" si="0"/>
        <v>0</v>
      </c>
      <c r="V17" s="58">
        <f t="shared" si="1"/>
        <v>1</v>
      </c>
    </row>
    <row r="18" spans="1:22" s="58" customFormat="1" x14ac:dyDescent="0.25">
      <c r="A18" s="63" t="s">
        <v>130</v>
      </c>
      <c r="B18" s="173" t="s">
        <v>36</v>
      </c>
      <c r="C18" s="19" t="s">
        <v>22</v>
      </c>
      <c r="D18" s="161">
        <f>('Original Data'!$V$18-'Original Data'!D18)/('Original Data'!$V$18-'Original Data'!$U$18)</f>
        <v>0.95969773299748107</v>
      </c>
      <c r="E18" s="161">
        <f>('Original Data'!$V$18-'Original Data'!E18)/('Original Data'!$V$18-'Original Data'!$U$18)</f>
        <v>0.65617128463476071</v>
      </c>
      <c r="F18" s="161">
        <f>('Original Data'!$V$18-'Original Data'!F18)/('Original Data'!$V$18-'Original Data'!$U$18)</f>
        <v>0.45843828715365237</v>
      </c>
      <c r="G18" s="161">
        <f>('Original Data'!$V$18-'Original Data'!G18)/('Original Data'!$V$18-'Original Data'!$U$18)</f>
        <v>0.64357682619647349</v>
      </c>
      <c r="H18" s="161">
        <f>('Original Data'!$V$18-'Original Data'!H18)/('Original Data'!$V$18-'Original Data'!$U$18)</f>
        <v>1</v>
      </c>
      <c r="I18" s="161">
        <f>('Original Data'!$V$18-'Original Data'!I18)/('Original Data'!$V$18-'Original Data'!$U$18)</f>
        <v>0.26760643921738797</v>
      </c>
      <c r="J18" s="161">
        <f>('Original Data'!$V$18-'Original Data'!J18)/('Original Data'!$V$18-'Original Data'!$U$18)</f>
        <v>0.42065491183879089</v>
      </c>
      <c r="K18" s="161">
        <f>('Original Data'!$V$18-'Original Data'!K18)/('Original Data'!$V$18-'Original Data'!$U$18)</f>
        <v>0.56045340050377834</v>
      </c>
      <c r="L18" s="161">
        <f>('Original Data'!$V$18-'Original Data'!L18)/('Original Data'!$V$18-'Original Data'!$U$18)</f>
        <v>0.19017632241813592</v>
      </c>
      <c r="M18" s="161">
        <f>('Original Data'!$V$18-'Original Data'!M18)/('Original Data'!$V$18-'Original Data'!$U$18)</f>
        <v>0</v>
      </c>
      <c r="N18" s="161">
        <f>('Original Data'!$V$18-'Original Data'!N18)/('Original Data'!$V$18-'Original Data'!$U$18)</f>
        <v>0.78085642317380344</v>
      </c>
      <c r="O18" s="161">
        <f>('Original Data'!$V$18-'Original Data'!O18)/('Original Data'!$V$18-'Original Data'!$U$18)</f>
        <v>0.47858942065491178</v>
      </c>
      <c r="P18" s="161">
        <f>('Original Data'!$V$18-'Original Data'!P18)/('Original Data'!$V$18-'Original Data'!$U$18)</f>
        <v>0.59445843828715361</v>
      </c>
      <c r="Q18" s="161">
        <f>('Original Data'!$V$18-'Original Data'!Q18)/('Original Data'!$V$18-'Original Data'!$U$18)</f>
        <v>0.77833753148614604</v>
      </c>
      <c r="R18" s="161">
        <f>('Original Data'!$V$18-'Original Data'!R18)/('Original Data'!$V$18-'Original Data'!$U$18)</f>
        <v>0.4244332493702771</v>
      </c>
      <c r="S18" s="161">
        <f>('Original Data'!$V$18-'Original Data'!S18)/('Original Data'!$V$18-'Original Data'!$U$18)</f>
        <v>0.55667506297229219</v>
      </c>
      <c r="T18" s="161">
        <f>('Original Data'!$V$18-'Original Data'!T18)/('Original Data'!$V$18-'Original Data'!$U$18)</f>
        <v>0.79345088161209065</v>
      </c>
      <c r="U18" s="58">
        <f>MIN(D18:T18)</f>
        <v>0</v>
      </c>
      <c r="V18" s="58">
        <f>MAX(D18:T18)</f>
        <v>1</v>
      </c>
    </row>
    <row r="19" spans="1:22" s="58" customFormat="1" ht="14.45" customHeight="1" x14ac:dyDescent="0.25">
      <c r="A19" s="57"/>
      <c r="B19" s="173" t="s">
        <v>131</v>
      </c>
      <c r="C19" s="203" t="s">
        <v>20</v>
      </c>
      <c r="D19" s="51">
        <f>('Original Data'!D19-'Original Data'!$U$19)/('Original Data'!$V$19-'Original Data'!$U$19)</f>
        <v>0.25</v>
      </c>
      <c r="E19" s="51">
        <f>('Original Data'!E19-'Original Data'!$U$19)/('Original Data'!$V$19-'Original Data'!$U$19)</f>
        <v>3.3333333333333333E-2</v>
      </c>
      <c r="F19" s="51">
        <f>('Original Data'!F19-'Original Data'!$U$19)/('Original Data'!$V$19-'Original Data'!$U$19)</f>
        <v>0.11666666666666668</v>
      </c>
      <c r="G19" s="51">
        <f>('Original Data'!G19-'Original Data'!$U$19)/('Original Data'!$V$19-'Original Data'!$U$19)</f>
        <v>3.3333333333333333E-2</v>
      </c>
      <c r="H19" s="51">
        <f>('Original Data'!H19-'Original Data'!$U$19)/('Original Data'!$V$19-'Original Data'!$U$19)</f>
        <v>0</v>
      </c>
      <c r="I19" s="51">
        <f>('Original Data'!I19-'Original Data'!$U$19)/('Original Data'!$V$19-'Original Data'!$U$19)</f>
        <v>0</v>
      </c>
      <c r="J19" s="51">
        <f>('Original Data'!J19-'Original Data'!$U$19)/('Original Data'!$V$19-'Original Data'!$U$19)</f>
        <v>1.6666666666666666E-2</v>
      </c>
      <c r="K19" s="51">
        <f>('Original Data'!K19-'Original Data'!$U$19)/('Original Data'!$V$19-'Original Data'!$U$19)</f>
        <v>0</v>
      </c>
      <c r="L19" s="51">
        <f>('Original Data'!L19-'Original Data'!$U$19)/('Original Data'!$V$19-'Original Data'!$U$19)</f>
        <v>1.6666666666666666E-2</v>
      </c>
      <c r="M19" s="51">
        <f>('Original Data'!M19-'Original Data'!$U$19)/('Original Data'!$V$19-'Original Data'!$U$19)</f>
        <v>0</v>
      </c>
      <c r="N19" s="51">
        <f>('Original Data'!N19-'Original Data'!$U$19)/('Original Data'!$V$19-'Original Data'!$U$19)</f>
        <v>0</v>
      </c>
      <c r="O19" s="51">
        <f>('Original Data'!O19-'Original Data'!$U$19)/('Original Data'!$V$19-'Original Data'!$U$19)</f>
        <v>0</v>
      </c>
      <c r="P19" s="51">
        <f>('Original Data'!P19-'Original Data'!$U$19)/('Original Data'!$V$19-'Original Data'!$U$19)</f>
        <v>0.18333333333333335</v>
      </c>
      <c r="Q19" s="51">
        <f>('Original Data'!Q19-'Original Data'!$U$19)/('Original Data'!$V$19-'Original Data'!$U$19)</f>
        <v>1</v>
      </c>
      <c r="R19" s="51">
        <f>('Original Data'!R19-'Original Data'!$U$19)/('Original Data'!$V$19-'Original Data'!$U$19)</f>
        <v>1.6666666666666666E-2</v>
      </c>
      <c r="S19" s="51">
        <f>('Original Data'!S19-'Original Data'!$U$19)/('Original Data'!$V$19-'Original Data'!$U$19)</f>
        <v>0</v>
      </c>
      <c r="T19" s="51">
        <f>('Original Data'!T19-'Original Data'!$U$19)/('Original Data'!$V$19-'Original Data'!$U$19)</f>
        <v>0.66666666666666674</v>
      </c>
      <c r="U19" s="58">
        <f t="shared" ref="U19:U26" si="2">MIN(D19:T19)</f>
        <v>0</v>
      </c>
      <c r="V19" s="58">
        <f t="shared" ref="V19:V26" si="3">MAX(D19:T19)</f>
        <v>1</v>
      </c>
    </row>
    <row r="20" spans="1:22" s="58" customFormat="1" ht="14.45" customHeight="1" x14ac:dyDescent="0.25">
      <c r="A20" s="57"/>
      <c r="B20" s="173" t="s">
        <v>132</v>
      </c>
      <c r="C20" s="203" t="s">
        <v>20</v>
      </c>
      <c r="D20" s="51">
        <f>('Original Data'!D20-'Original Data'!$U$20)/('Original Data'!$V$20-'Original Data'!$U$20)</f>
        <v>1</v>
      </c>
      <c r="E20" s="51">
        <f>('Original Data'!E20-'Original Data'!$U$20)/('Original Data'!$V$20-'Original Data'!$U$20)</f>
        <v>2.1428571428571429E-2</v>
      </c>
      <c r="F20" s="51">
        <f>('Original Data'!F20-'Original Data'!$U$20)/('Original Data'!$V$20-'Original Data'!$U$20)</f>
        <v>0.28234285714285717</v>
      </c>
      <c r="G20" s="51">
        <f>('Original Data'!G20-'Original Data'!$U$20)/('Original Data'!$V$20-'Original Data'!$U$20)</f>
        <v>1.3769999999999999E-2</v>
      </c>
      <c r="H20" s="51">
        <f>('Original Data'!H20-'Original Data'!$U$20)/('Original Data'!$V$20-'Original Data'!$U$20)</f>
        <v>0</v>
      </c>
      <c r="I20" s="51">
        <f>('Original Data'!I20-'Original Data'!$U$20)/('Original Data'!$V$20-'Original Data'!$U$20)</f>
        <v>2.52E-2</v>
      </c>
      <c r="J20" s="51">
        <f>('Original Data'!J20-'Original Data'!$U$20)/('Original Data'!$V$20-'Original Data'!$U$20)</f>
        <v>0.22183448275862069</v>
      </c>
      <c r="K20" s="51">
        <f>('Original Data'!K20-'Original Data'!$U$20)/('Original Data'!$V$20-'Original Data'!$U$20)</f>
        <v>0</v>
      </c>
      <c r="L20" s="51">
        <f>('Original Data'!L20-'Original Data'!$U$20)/('Original Data'!$V$20-'Original Data'!$U$20)</f>
        <v>2.3333333333333331E-2</v>
      </c>
      <c r="M20" s="51">
        <f>('Original Data'!M20-'Original Data'!$U$20)/('Original Data'!$V$20-'Original Data'!$U$20)</f>
        <v>0</v>
      </c>
      <c r="N20" s="51">
        <f>('Original Data'!N20-'Original Data'!$U$20)/('Original Data'!$V$20-'Original Data'!$U$20)</f>
        <v>0</v>
      </c>
      <c r="O20" s="51">
        <f>('Original Data'!O20-'Original Data'!$U$20)/('Original Data'!$V$20-'Original Data'!$U$20)</f>
        <v>0</v>
      </c>
      <c r="P20" s="51">
        <f>('Original Data'!P20-'Original Data'!$U$20)/('Original Data'!$V$20-'Original Data'!$U$20)</f>
        <v>6.1007905138339917E-2</v>
      </c>
      <c r="Q20" s="51">
        <f>('Original Data'!Q20-'Original Data'!$U$20)/('Original Data'!$V$20-'Original Data'!$U$20)</f>
        <v>0.5744999999999999</v>
      </c>
      <c r="R20" s="51">
        <f>('Original Data'!R20-'Original Data'!$U$20)/('Original Data'!$V$20-'Original Data'!$U$20)</f>
        <v>9.7297297297297303E-4</v>
      </c>
      <c r="S20" s="51">
        <f>('Original Data'!S20-'Original Data'!$U$20)/('Original Data'!$V$20-'Original Data'!$U$20)</f>
        <v>0</v>
      </c>
      <c r="T20" s="51">
        <f>('Original Data'!T20-'Original Data'!$U$20)/('Original Data'!$V$20-'Original Data'!$U$20)</f>
        <v>4.6715953307392998E-2</v>
      </c>
      <c r="U20" s="58">
        <f t="shared" si="2"/>
        <v>0</v>
      </c>
      <c r="V20" s="58">
        <f t="shared" si="3"/>
        <v>1</v>
      </c>
    </row>
    <row r="21" spans="1:22" s="58" customFormat="1" ht="14.45" customHeight="1" x14ac:dyDescent="0.25">
      <c r="A21" s="57"/>
      <c r="B21" s="173" t="s">
        <v>133</v>
      </c>
      <c r="C21" s="14" t="s">
        <v>20</v>
      </c>
      <c r="D21" s="51">
        <f>('Original Data'!D21-'Original Data'!$U$21)/('Original Data'!$V$21-'Original Data'!$U$21)</f>
        <v>0</v>
      </c>
      <c r="E21" s="51">
        <f>('Original Data'!E21-'Original Data'!$U$21)/('Original Data'!$V$21-'Original Data'!$U$21)</f>
        <v>9.8849945235487416E-2</v>
      </c>
      <c r="F21" s="51">
        <f>('Original Data'!F21-'Original Data'!$U$21)/('Original Data'!$V$21-'Original Data'!$U$21)</f>
        <v>3.6692223439211399E-2</v>
      </c>
      <c r="G21" s="51">
        <f>('Original Data'!G21-'Original Data'!$U$21)/('Original Data'!$V$21-'Original Data'!$U$21)</f>
        <v>0.33351588170865287</v>
      </c>
      <c r="H21" s="51">
        <f>('Original Data'!H21-'Original Data'!$U$21)/('Original Data'!$V$21-'Original Data'!$U$21)</f>
        <v>5.5038335158817085E-2</v>
      </c>
      <c r="I21" s="51">
        <f>('Original Data'!I21-'Original Data'!$U$21)/('Original Data'!$V$21-'Original Data'!$U$21)</f>
        <v>2.1631982475355974E-2</v>
      </c>
      <c r="J21" s="51">
        <f>('Original Data'!J21-'Original Data'!$U$21)/('Original Data'!$V$21-'Original Data'!$U$21)</f>
        <v>0.16292442497261778</v>
      </c>
      <c r="K21" s="51">
        <f>('Original Data'!K21-'Original Data'!$U$21)/('Original Data'!$V$21-'Original Data'!$U$21)</f>
        <v>2.9299014238773281E-2</v>
      </c>
      <c r="L21" s="51">
        <f>('Original Data'!L21-'Original Data'!$U$21)/('Original Data'!$V$21-'Original Data'!$U$21)</f>
        <v>4.6276013143483029E-2</v>
      </c>
      <c r="M21" s="51">
        <f>('Original Data'!M21-'Original Data'!$U$21)/('Original Data'!$V$21-'Original Data'!$U$21)</f>
        <v>1.3143483023001098E-2</v>
      </c>
      <c r="N21" s="51">
        <f>('Original Data'!N21-'Original Data'!$U$21)/('Original Data'!$V$21-'Original Data'!$U$21)</f>
        <v>8.2146768893756855E-4</v>
      </c>
      <c r="O21" s="51">
        <f>('Original Data'!O21-'Original Data'!$U$21)/('Original Data'!$V$21-'Original Data'!$U$21)</f>
        <v>2.4917853231106249E-2</v>
      </c>
      <c r="P21" s="51">
        <f>('Original Data'!P21-'Original Data'!$U$21)/('Original Data'!$V$21-'Original Data'!$U$21)</f>
        <v>1</v>
      </c>
      <c r="Q21" s="51">
        <f>('Original Data'!Q21-'Original Data'!$U$21)/('Original Data'!$V$21-'Original Data'!$U$21)</f>
        <v>0.13499452354874042</v>
      </c>
      <c r="R21" s="51">
        <f>('Original Data'!R21-'Original Data'!$U$21)/('Original Data'!$V$21-'Original Data'!$U$21)</f>
        <v>6.7086527929901427E-2</v>
      </c>
      <c r="S21" s="51">
        <f>('Original Data'!S21-'Original Data'!$U$21)/('Original Data'!$V$21-'Original Data'!$U$21)</f>
        <v>3.6144578313253017E-2</v>
      </c>
      <c r="T21" s="51">
        <f>('Original Data'!T21-'Original Data'!$U$21)/('Original Data'!$V$21-'Original Data'!$U$21)</f>
        <v>0.77929901423877335</v>
      </c>
      <c r="U21" s="58">
        <f t="shared" si="2"/>
        <v>0</v>
      </c>
      <c r="V21" s="58">
        <f t="shared" si="3"/>
        <v>1</v>
      </c>
    </row>
    <row r="22" spans="1:22" s="58" customFormat="1" ht="14.45" customHeight="1" x14ac:dyDescent="0.25">
      <c r="A22" s="57"/>
      <c r="B22" s="173" t="s">
        <v>134</v>
      </c>
      <c r="C22" s="14" t="s">
        <v>20</v>
      </c>
      <c r="D22" s="51">
        <f>('Original Data'!D22-'Original Data'!$U$22)/('Original Data'!$V$22-'Original Data'!$U$22)</f>
        <v>0</v>
      </c>
      <c r="E22" s="51">
        <f>('Original Data'!E22-'Original Data'!$U$22)/('Original Data'!$V$22-'Original Data'!$U$22)</f>
        <v>0.10201149425287356</v>
      </c>
      <c r="F22" s="51">
        <f>('Original Data'!F22-'Original Data'!$U$22)/('Original Data'!$V$22-'Original Data'!$U$22)</f>
        <v>0.14224137931034483</v>
      </c>
      <c r="G22" s="51">
        <f>('Original Data'!G22-'Original Data'!$U$22)/('Original Data'!$V$22-'Original Data'!$U$22)</f>
        <v>4.8850574712643681E-2</v>
      </c>
      <c r="H22" s="51">
        <f>('Original Data'!H22-'Original Data'!$U$22)/('Original Data'!$V$22-'Original Data'!$U$22)</f>
        <v>4.5977011494252873E-2</v>
      </c>
      <c r="I22" s="51">
        <f>('Original Data'!I22-'Original Data'!$U$22)/('Original Data'!$V$22-'Original Data'!$U$22)</f>
        <v>2.8735632183908046E-3</v>
      </c>
      <c r="J22" s="51">
        <f>('Original Data'!J22-'Original Data'!$U$22)/('Original Data'!$V$22-'Original Data'!$U$22)</f>
        <v>4.5977011494252873E-3</v>
      </c>
      <c r="K22" s="51">
        <f>('Original Data'!K22-'Original Data'!$U$22)/('Original Data'!$V$22-'Original Data'!$U$22)</f>
        <v>1.1494252873563218E-2</v>
      </c>
      <c r="L22" s="51">
        <f>('Original Data'!L22-'Original Data'!$U$22)/('Original Data'!$V$22-'Original Data'!$U$22)</f>
        <v>9.6264367816091961E-2</v>
      </c>
      <c r="M22" s="51">
        <f>('Original Data'!M22-'Original Data'!$U$22)/('Original Data'!$V$22-'Original Data'!$U$22)</f>
        <v>7.1839080459770123E-3</v>
      </c>
      <c r="N22" s="51">
        <f>('Original Data'!N22-'Original Data'!$U$22)/('Original Data'!$V$22-'Original Data'!$U$22)</f>
        <v>1.7241379310344827E-2</v>
      </c>
      <c r="O22" s="51">
        <f>('Original Data'!O22-'Original Data'!$U$22)/('Original Data'!$V$22-'Original Data'!$U$22)</f>
        <v>5.7471264367816091E-3</v>
      </c>
      <c r="P22" s="51">
        <f>('Original Data'!P22-'Original Data'!$U$22)/('Original Data'!$V$22-'Original Data'!$U$22)</f>
        <v>1</v>
      </c>
      <c r="Q22" s="51">
        <f>('Original Data'!Q22-'Original Data'!$U$22)/('Original Data'!$V$22-'Original Data'!$U$22)</f>
        <v>0.43247126436781608</v>
      </c>
      <c r="R22" s="51">
        <f>('Original Data'!R22-'Original Data'!$U$22)/('Original Data'!$V$22-'Original Data'!$U$22)</f>
        <v>0</v>
      </c>
      <c r="S22" s="51">
        <f>('Original Data'!S22-'Original Data'!$U$22)/('Original Data'!$V$22-'Original Data'!$U$22)</f>
        <v>0</v>
      </c>
      <c r="T22" s="51">
        <f>('Original Data'!T22-'Original Data'!$U$22)/('Original Data'!$V$22-'Original Data'!$U$22)</f>
        <v>0.25287356321839083</v>
      </c>
      <c r="U22" s="58">
        <f t="shared" si="2"/>
        <v>0</v>
      </c>
      <c r="V22" s="58">
        <f t="shared" si="3"/>
        <v>1</v>
      </c>
    </row>
    <row r="23" spans="1:22" s="58" customFormat="1" ht="14.45" customHeight="1" x14ac:dyDescent="0.25">
      <c r="A23" s="57"/>
      <c r="B23" s="175" t="s">
        <v>135</v>
      </c>
      <c r="C23" s="14" t="s">
        <v>20</v>
      </c>
      <c r="D23" s="51">
        <f>('Original Data'!D23-'Original Data'!$U$23)/('Original Data'!$V$23-'Original Data'!$U$23)</f>
        <v>3.7220843672456571E-3</v>
      </c>
      <c r="E23" s="51">
        <f>('Original Data'!E23-'Original Data'!$U$23)/('Original Data'!$V$23-'Original Data'!$U$23)</f>
        <v>0.14764267990074439</v>
      </c>
      <c r="F23" s="51">
        <f>('Original Data'!F23-'Original Data'!$U$23)/('Original Data'!$V$23-'Original Data'!$U$23)</f>
        <v>1.3647642679900743E-2</v>
      </c>
      <c r="G23" s="51">
        <f>('Original Data'!G23-'Original Data'!$U$23)/('Original Data'!$V$23-'Original Data'!$U$23)</f>
        <v>0.26302729528535979</v>
      </c>
      <c r="H23" s="51">
        <f>('Original Data'!H23-'Original Data'!$U$23)/('Original Data'!$V$23-'Original Data'!$U$23)</f>
        <v>5.0868486352357314E-2</v>
      </c>
      <c r="I23" s="51">
        <f>('Original Data'!I23-'Original Data'!$U$23)/('Original Data'!$V$23-'Original Data'!$U$23)</f>
        <v>0</v>
      </c>
      <c r="J23" s="51">
        <f>('Original Data'!J23-'Original Data'!$U$23)/('Original Data'!$V$23-'Original Data'!$U$23)</f>
        <v>0.26426799007444168</v>
      </c>
      <c r="K23" s="51">
        <f>('Original Data'!K23-'Original Data'!$U$23)/('Original Data'!$V$23-'Original Data'!$U$23)</f>
        <v>1.2406947890818859E-3</v>
      </c>
      <c r="L23" s="51">
        <f>('Original Data'!L23-'Original Data'!$U$23)/('Original Data'!$V$23-'Original Data'!$U$23)</f>
        <v>3.1017369727047144E-2</v>
      </c>
      <c r="M23" s="51">
        <f>('Original Data'!M23-'Original Data'!$U$23)/('Original Data'!$V$23-'Original Data'!$U$23)</f>
        <v>1.2406947890818859E-3</v>
      </c>
      <c r="N23" s="51">
        <f>('Original Data'!N23-'Original Data'!$U$23)/('Original Data'!$V$23-'Original Data'!$U$23)</f>
        <v>1.2406947890818859E-3</v>
      </c>
      <c r="O23" s="51">
        <f>('Original Data'!O23-'Original Data'!$U$23)/('Original Data'!$V$23-'Original Data'!$U$23)</f>
        <v>1.1166253101736972E-2</v>
      </c>
      <c r="P23" s="51">
        <f>('Original Data'!P23-'Original Data'!$U$23)/('Original Data'!$V$23-'Original Data'!$U$23)</f>
        <v>0.95161290322580638</v>
      </c>
      <c r="Q23" s="51">
        <f>('Original Data'!Q23-'Original Data'!$U$23)/('Original Data'!$V$23-'Original Data'!$U$23)</f>
        <v>0.17369727047146399</v>
      </c>
      <c r="R23" s="51">
        <f>('Original Data'!R23-'Original Data'!$U$23)/('Original Data'!$V$23-'Original Data'!$U$23)</f>
        <v>6.699751861042183E-2</v>
      </c>
      <c r="S23" s="51">
        <f>('Original Data'!S23-'Original Data'!$U$23)/('Original Data'!$V$23-'Original Data'!$U$23)</f>
        <v>4.7146401985111663E-2</v>
      </c>
      <c r="T23" s="51">
        <f>('Original Data'!T23-'Original Data'!$U$23)/('Original Data'!$V$23-'Original Data'!$U$23)</f>
        <v>1</v>
      </c>
      <c r="U23" s="58">
        <f t="shared" si="2"/>
        <v>0</v>
      </c>
      <c r="V23" s="58">
        <f t="shared" si="3"/>
        <v>1</v>
      </c>
    </row>
    <row r="24" spans="1:22" s="58" customFormat="1" ht="14.45" customHeight="1" x14ac:dyDescent="0.25">
      <c r="A24" s="57"/>
      <c r="B24" s="174" t="s">
        <v>136</v>
      </c>
      <c r="C24" s="14" t="s">
        <v>20</v>
      </c>
      <c r="D24" s="51">
        <f>('Original Data'!D24-'Original Data'!$U$24)/('Original Data'!$V$24-'Original Data'!$U$24)</f>
        <v>0.38424437299035374</v>
      </c>
      <c r="E24" s="51">
        <f>('Original Data'!E24-'Original Data'!$U$24)/('Original Data'!$V$24-'Original Data'!$U$24)</f>
        <v>0.27813504823151125</v>
      </c>
      <c r="F24" s="51">
        <f>('Original Data'!F24-'Original Data'!$U$24)/('Original Data'!$V$24-'Original Data'!$U$24)</f>
        <v>0.30064308681672031</v>
      </c>
      <c r="G24" s="51">
        <f>('Original Data'!G24-'Original Data'!$U$24)/('Original Data'!$V$24-'Original Data'!$U$24)</f>
        <v>0.1784565916398714</v>
      </c>
      <c r="H24" s="51">
        <f>('Original Data'!H24-'Original Data'!$U$24)/('Original Data'!$V$24-'Original Data'!$U$24)</f>
        <v>0</v>
      </c>
      <c r="I24" s="51">
        <f>('Original Data'!I24-'Original Data'!$U$24)/('Original Data'!$V$24-'Original Data'!$U$24)</f>
        <v>0.5562700964630225</v>
      </c>
      <c r="J24" s="51">
        <f>('Original Data'!J24-'Original Data'!$U$24)/('Original Data'!$V$24-'Original Data'!$U$24)</f>
        <v>9.6463022508038593E-3</v>
      </c>
      <c r="K24" s="51">
        <f>('Original Data'!K24-'Original Data'!$U$24)/('Original Data'!$V$24-'Original Data'!$U$24)</f>
        <v>0.25562700964630225</v>
      </c>
      <c r="L24" s="51">
        <f>('Original Data'!L24-'Original Data'!$U$24)/('Original Data'!$V$24-'Original Data'!$U$24)</f>
        <v>2.0900321543408363E-2</v>
      </c>
      <c r="M24" s="51">
        <f>('Original Data'!M24-'Original Data'!$U$24)/('Original Data'!$V$24-'Original Data'!$U$24)</f>
        <v>1.2861736334405146E-2</v>
      </c>
      <c r="N24" s="51">
        <f>('Original Data'!N24-'Original Data'!$U$24)/('Original Data'!$V$24-'Original Data'!$U$24)</f>
        <v>0.10450160771704181</v>
      </c>
      <c r="O24" s="51">
        <f>('Original Data'!O24-'Original Data'!$U$24)/('Original Data'!$V$24-'Original Data'!$U$24)</f>
        <v>0.10289389067524117</v>
      </c>
      <c r="P24" s="51">
        <f>('Original Data'!P24-'Original Data'!$U$24)/('Original Data'!$V$24-'Original Data'!$U$24)</f>
        <v>9.8070739549839234E-2</v>
      </c>
      <c r="Q24" s="51">
        <f>('Original Data'!Q24-'Original Data'!$U$24)/('Original Data'!$V$24-'Original Data'!$U$24)</f>
        <v>1</v>
      </c>
      <c r="R24" s="51">
        <f>('Original Data'!R24-'Original Data'!$U$24)/('Original Data'!$V$24-'Original Data'!$U$24)</f>
        <v>0.24276527331189712</v>
      </c>
      <c r="S24" s="51">
        <f>('Original Data'!S24-'Original Data'!$U$24)/('Original Data'!$V$24-'Original Data'!$U$24)</f>
        <v>0.18006430868167206</v>
      </c>
      <c r="T24" s="51">
        <f>('Original Data'!T24-'Original Data'!$U$24)/('Original Data'!$V$24-'Original Data'!$U$24)</f>
        <v>0.71221864951768488</v>
      </c>
      <c r="U24" s="58">
        <f t="shared" si="2"/>
        <v>0</v>
      </c>
      <c r="V24" s="58">
        <f t="shared" si="3"/>
        <v>1</v>
      </c>
    </row>
    <row r="25" spans="1:22" s="58" customFormat="1" ht="14.45" customHeight="1" x14ac:dyDescent="0.25">
      <c r="A25" s="57"/>
      <c r="B25" s="63" t="s">
        <v>137</v>
      </c>
      <c r="C25" s="14" t="s">
        <v>20</v>
      </c>
      <c r="D25" s="51">
        <f>('Original Data'!D25-'Original Data'!$U$25)/('Original Data'!$V$25-'Original Data'!$U$25)</f>
        <v>0</v>
      </c>
      <c r="E25" s="51">
        <f>('Original Data'!E25-'Original Data'!$U$25)/('Original Data'!$V$25-'Original Data'!$U$25)</f>
        <v>0.15331807780320364</v>
      </c>
      <c r="F25" s="51">
        <f>('Original Data'!F25-'Original Data'!$U$25)/('Original Data'!$V$25-'Original Data'!$U$25)</f>
        <v>0</v>
      </c>
      <c r="G25" s="51">
        <f>('Original Data'!G25-'Original Data'!$U$25)/('Original Data'!$V$25-'Original Data'!$U$25)</f>
        <v>0.29977116704805495</v>
      </c>
      <c r="H25" s="51">
        <f>('Original Data'!H25-'Original Data'!$U$25)/('Original Data'!$V$25-'Original Data'!$U$25)</f>
        <v>0</v>
      </c>
      <c r="I25" s="51">
        <f>('Original Data'!I25-'Original Data'!$U$25)/('Original Data'!$V$25-'Original Data'!$U$25)</f>
        <v>0</v>
      </c>
      <c r="J25" s="51">
        <f>('Original Data'!J25-'Original Data'!$U$25)/('Original Data'!$V$25-'Original Data'!$U$25)</f>
        <v>0.14645308924485126</v>
      </c>
      <c r="K25" s="51">
        <f>('Original Data'!K25-'Original Data'!$U$25)/('Original Data'!$V$25-'Original Data'!$U$25)</f>
        <v>0</v>
      </c>
      <c r="L25" s="51">
        <f>('Original Data'!L25-'Original Data'!$U$25)/('Original Data'!$V$25-'Original Data'!$U$25)</f>
        <v>0</v>
      </c>
      <c r="M25" s="51">
        <f>('Original Data'!M25-'Original Data'!$U$25)/('Original Data'!$V$25-'Original Data'!$U$25)</f>
        <v>0</v>
      </c>
      <c r="N25" s="51">
        <f>('Original Data'!N25-'Original Data'!$U$25)/('Original Data'!$V$25-'Original Data'!$U$25)</f>
        <v>0</v>
      </c>
      <c r="O25" s="51">
        <f>('Original Data'!O25-'Original Data'!$U$25)/('Original Data'!$V$25-'Original Data'!$U$25)</f>
        <v>0</v>
      </c>
      <c r="P25" s="51">
        <f>('Original Data'!P25-'Original Data'!$U$25)/('Original Data'!$V$25-'Original Data'!$U$25)</f>
        <v>0</v>
      </c>
      <c r="Q25" s="51">
        <f>('Original Data'!Q25-'Original Data'!$U$25)/('Original Data'!$V$25-'Original Data'!$U$25)</f>
        <v>9.9160945842868053E-2</v>
      </c>
      <c r="R25" s="51">
        <f>('Original Data'!R25-'Original Data'!$U$25)/('Original Data'!$V$25-'Original Data'!$U$25)</f>
        <v>0.14263920671243327</v>
      </c>
      <c r="S25" s="51">
        <f>('Original Data'!S25-'Original Data'!$U$25)/('Original Data'!$V$25-'Original Data'!$U$25)</f>
        <v>5.2631578947368418E-2</v>
      </c>
      <c r="T25" s="51">
        <f>('Original Data'!T25-'Original Data'!$U$25)/('Original Data'!$V$25-'Original Data'!$U$25)</f>
        <v>1</v>
      </c>
      <c r="U25" s="58">
        <f t="shared" si="2"/>
        <v>0</v>
      </c>
      <c r="V25" s="58">
        <f t="shared" si="3"/>
        <v>1</v>
      </c>
    </row>
    <row r="26" spans="1:22" s="58" customFormat="1" ht="14.45" customHeight="1" thickBot="1" x14ac:dyDescent="0.3">
      <c r="A26" s="57"/>
      <c r="B26" s="63" t="s">
        <v>138</v>
      </c>
      <c r="C26" s="14" t="s">
        <v>20</v>
      </c>
      <c r="D26" s="51">
        <f>('Original Data'!D26-'Original Data'!$U$26)/('Original Data'!$V$26-'Original Data'!$U$26)</f>
        <v>0</v>
      </c>
      <c r="E26" s="51">
        <f>('Original Data'!E26-'Original Data'!$U$26)/('Original Data'!$V$26-'Original Data'!$U$26)</f>
        <v>0</v>
      </c>
      <c r="F26" s="51">
        <f>('Original Data'!F26-'Original Data'!$U$26)/('Original Data'!$V$26-'Original Data'!$U$26)</f>
        <v>1</v>
      </c>
      <c r="G26" s="51">
        <f>('Original Data'!G26-'Original Data'!$U$26)/('Original Data'!$V$26-'Original Data'!$U$26)</f>
        <v>0</v>
      </c>
      <c r="H26" s="51">
        <f>('Original Data'!H26-'Original Data'!$U$26)/('Original Data'!$V$26-'Original Data'!$U$26)</f>
        <v>0</v>
      </c>
      <c r="I26" s="51">
        <f>('Original Data'!I26-'Original Data'!$U$26)/('Original Data'!$V$26-'Original Data'!$U$26)</f>
        <v>0</v>
      </c>
      <c r="J26" s="51">
        <f>('Original Data'!J26-'Original Data'!$U$26)/('Original Data'!$V$26-'Original Data'!$U$26)</f>
        <v>0</v>
      </c>
      <c r="K26" s="51">
        <f>('Original Data'!K26-'Original Data'!$U$26)/('Original Data'!$V$26-'Original Data'!$U$26)</f>
        <v>0</v>
      </c>
      <c r="L26" s="51">
        <f>('Original Data'!L26-'Original Data'!$U$26)/('Original Data'!$V$26-'Original Data'!$U$26)</f>
        <v>0</v>
      </c>
      <c r="M26" s="51">
        <f>('Original Data'!M26-'Original Data'!$U$26)/('Original Data'!$V$26-'Original Data'!$U$26)</f>
        <v>0</v>
      </c>
      <c r="N26" s="51">
        <f>('Original Data'!N26-'Original Data'!$U$26)/('Original Data'!$V$26-'Original Data'!$U$26)</f>
        <v>0</v>
      </c>
      <c r="O26" s="51">
        <f>('Original Data'!O26-'Original Data'!$U$26)/('Original Data'!$V$26-'Original Data'!$U$26)</f>
        <v>0</v>
      </c>
      <c r="P26" s="51">
        <f>('Original Data'!P26-'Original Data'!$U$26)/('Original Data'!$V$26-'Original Data'!$U$26)</f>
        <v>0</v>
      </c>
      <c r="Q26" s="51">
        <f>('Original Data'!Q26-'Original Data'!$U$26)/('Original Data'!$V$26-'Original Data'!$U$26)</f>
        <v>0</v>
      </c>
      <c r="R26" s="51">
        <f>('Original Data'!R26-'Original Data'!$U$26)/('Original Data'!$V$26-'Original Data'!$U$26)</f>
        <v>0</v>
      </c>
      <c r="S26" s="51">
        <f>('Original Data'!S26-'Original Data'!$U$26)/('Original Data'!$V$26-'Original Data'!$U$26)</f>
        <v>0</v>
      </c>
      <c r="T26" s="51">
        <f>('Original Data'!T26-'Original Data'!$U$26)/('Original Data'!$V$26-'Original Data'!$U$26)</f>
        <v>0</v>
      </c>
      <c r="U26" s="58">
        <f t="shared" si="2"/>
        <v>0</v>
      </c>
      <c r="V26" s="58">
        <f t="shared" si="3"/>
        <v>1</v>
      </c>
    </row>
    <row r="27" spans="1:22" s="58" customFormat="1" x14ac:dyDescent="0.25">
      <c r="A27" s="171" t="s">
        <v>105</v>
      </c>
      <c r="B27" s="23" t="s">
        <v>44</v>
      </c>
      <c r="C27" s="22" t="s">
        <v>29</v>
      </c>
      <c r="D27" s="161">
        <f>('Original Data'!$V$27-'Original Data'!D27)/('Original Data'!$V$27-'Original Data'!$U$27)</f>
        <v>0.96845014890552805</v>
      </c>
      <c r="E27" s="161">
        <f>('Original Data'!$V$27-'Original Data'!E27)/('Original Data'!$V$27-'Original Data'!$U$27)</f>
        <v>0.47982994336670443</v>
      </c>
      <c r="F27" s="161">
        <f>('Original Data'!$V$27-'Original Data'!F27)/('Original Data'!$V$27-'Original Data'!$U$27)</f>
        <v>0.60396552019405436</v>
      </c>
      <c r="G27" s="161">
        <f>('Original Data'!$V$27-'Original Data'!G27)/('Original Data'!$V$27-'Original Data'!$U$27)</f>
        <v>0.38085168146578691</v>
      </c>
      <c r="H27" s="161">
        <f>('Original Data'!$V$27-'Original Data'!H27)/('Original Data'!$V$27-'Original Data'!$U$27)</f>
        <v>0.21322229680870153</v>
      </c>
      <c r="I27" s="161">
        <f>('Original Data'!$V$27-'Original Data'!I27)/('Original Data'!$V$27-'Original Data'!$U$27)</f>
        <v>0.72579500999451885</v>
      </c>
      <c r="J27" s="161">
        <f>('Original Data'!$V$27-'Original Data'!J27)/('Original Data'!$V$27-'Original Data'!$U$27)</f>
        <v>0.13656480302365881</v>
      </c>
      <c r="K27" s="161">
        <f>('Original Data'!$V$27-'Original Data'!K27)/('Original Data'!$V$27-'Original Data'!$U$27)</f>
        <v>0.45156746949601284</v>
      </c>
      <c r="L27" s="161">
        <f>('Original Data'!$V$27-'Original Data'!L27)/('Original Data'!$V$27-'Original Data'!$U$27)</f>
        <v>0.18084722676936363</v>
      </c>
      <c r="M27" s="161">
        <f>('Original Data'!$V$27-'Original Data'!M27)/('Original Data'!$V$27-'Original Data'!$U$27)</f>
        <v>0.9147005474840465</v>
      </c>
      <c r="N27" s="161">
        <f>('Original Data'!$V$27-'Original Data'!N27)/('Original Data'!$V$27-'Original Data'!$U$27)</f>
        <v>0.72920628431337808</v>
      </c>
      <c r="O27" s="161">
        <f>('Original Data'!$V$27-'Original Data'!O27)/('Original Data'!$V$27-'Original Data'!$U$27)</f>
        <v>0.37998249075877749</v>
      </c>
      <c r="P27" s="161">
        <f>('Original Data'!$V$27-'Original Data'!P27)/('Original Data'!$V$27-'Original Data'!$U$27)</f>
        <v>0.58713152560226134</v>
      </c>
      <c r="Q27" s="161">
        <f>('Original Data'!$V$27-'Original Data'!Q27)/('Original Data'!$V$27-'Original Data'!$U$27)</f>
        <v>0.88868580297568689</v>
      </c>
      <c r="R27" s="161">
        <f>('Original Data'!$V$27-'Original Data'!R27)/('Original Data'!$V$27-'Original Data'!$U$27)</f>
        <v>0</v>
      </c>
      <c r="S27" s="161">
        <f>('Original Data'!$V$27-'Original Data'!S27)/('Original Data'!$V$27-'Original Data'!$U$27)</f>
        <v>0.13652620752870215</v>
      </c>
      <c r="T27" s="161">
        <f>('Original Data'!$V$27-'Original Data'!T27)/('Original Data'!$V$27-'Original Data'!$U$27)</f>
        <v>1</v>
      </c>
      <c r="U27" s="58">
        <f t="shared" si="0"/>
        <v>0</v>
      </c>
      <c r="V27" s="58">
        <f t="shared" si="1"/>
        <v>1</v>
      </c>
    </row>
    <row r="28" spans="1:22" s="58" customFormat="1" x14ac:dyDescent="0.25">
      <c r="A28" s="54"/>
      <c r="B28" s="14" t="s">
        <v>45</v>
      </c>
      <c r="C28" s="19" t="s">
        <v>22</v>
      </c>
      <c r="D28" s="161">
        <f>('Original Data'!$V$28-'Original Data'!D28)/('Original Data'!$V$28-'Original Data'!$U$28)</f>
        <v>1</v>
      </c>
      <c r="E28" s="161">
        <f>('Original Data'!$V$28-'Original Data'!E28)/('Original Data'!$V$28-'Original Data'!$U$28)</f>
        <v>0.51392845837290291</v>
      </c>
      <c r="F28" s="161">
        <f>('Original Data'!$V$28-'Original Data'!F28)/('Original Data'!$V$28-'Original Data'!$U$28)</f>
        <v>0.67299778410889521</v>
      </c>
      <c r="G28" s="161">
        <f>('Original Data'!$V$28-'Original Data'!G28)/('Original Data'!$V$28-'Original Data'!$U$28)</f>
        <v>0.33349161126938898</v>
      </c>
      <c r="H28" s="161">
        <f>('Original Data'!$V$28-'Original Data'!H28)/('Original Data'!$V$28-'Original Data'!$U$28)</f>
        <v>0.24533080088635648</v>
      </c>
      <c r="I28" s="161">
        <f>('Original Data'!$V$28-'Original Data'!I28)/('Original Data'!$V$28-'Original Data'!$U$28)</f>
        <v>0.8010446343779678</v>
      </c>
      <c r="J28" s="161">
        <f>('Original Data'!$V$28-'Original Data'!J28)/('Original Data'!$V$28-'Original Data'!$U$28)</f>
        <v>0.19389047166824946</v>
      </c>
      <c r="K28" s="161">
        <f>('Original Data'!$V$28-'Original Data'!K28)/('Original Data'!$V$28-'Original Data'!$U$28)</f>
        <v>0.48005698005698011</v>
      </c>
      <c r="L28" s="161">
        <f>('Original Data'!$V$28-'Original Data'!L28)/('Original Data'!$V$28-'Original Data'!$U$28)</f>
        <v>0.21066793289015517</v>
      </c>
      <c r="M28" s="161">
        <f>('Original Data'!$V$28-'Original Data'!M28)/('Original Data'!$V$28-'Original Data'!$U$28)</f>
        <v>1</v>
      </c>
      <c r="N28" s="161">
        <f>('Original Data'!$V$28-'Original Data'!N28)/('Original Data'!$V$28-'Original Data'!$U$28)</f>
        <v>0.80674264007597352</v>
      </c>
      <c r="O28" s="161">
        <f>('Original Data'!$V$28-'Original Data'!O28)/('Original Data'!$V$28-'Original Data'!$U$28)</f>
        <v>0.43668882557771455</v>
      </c>
      <c r="P28" s="161">
        <f>('Original Data'!$V$28-'Original Data'!P28)/('Original Data'!$V$28-'Original Data'!$U$28)</f>
        <v>0.56805951250395703</v>
      </c>
      <c r="Q28" s="161">
        <f>('Original Data'!$V$28-'Original Data'!Q28)/('Original Data'!$V$28-'Original Data'!$U$28)</f>
        <v>0.83808167141500478</v>
      </c>
      <c r="R28" s="161">
        <f>('Original Data'!$V$28-'Original Data'!R28)/('Original Data'!$V$28-'Original Data'!$U$28)</f>
        <v>0</v>
      </c>
      <c r="S28" s="161">
        <f>('Original Data'!$V$28-'Original Data'!S28)/('Original Data'!$V$28-'Original Data'!$U$28)</f>
        <v>0.16096866096866103</v>
      </c>
      <c r="T28" s="161">
        <f>('Original Data'!$V$28-'Original Data'!T28)/('Original Data'!$V$28-'Original Data'!$U$28)</f>
        <v>0.83966445077556195</v>
      </c>
      <c r="U28" s="58">
        <f t="shared" si="0"/>
        <v>0</v>
      </c>
      <c r="V28" s="58">
        <f t="shared" si="1"/>
        <v>1</v>
      </c>
    </row>
    <row r="29" spans="1:22" s="58" customFormat="1" x14ac:dyDescent="0.25">
      <c r="A29" s="54"/>
      <c r="B29" s="14" t="s">
        <v>46</v>
      </c>
      <c r="C29" s="19" t="s">
        <v>22</v>
      </c>
      <c r="D29" s="161">
        <f>('Original Data'!$V$29-'Original Data'!D29)/('Original Data'!$V$29-'Original Data'!$U$29)</f>
        <v>0.9608895705521473</v>
      </c>
      <c r="E29" s="161">
        <f>('Original Data'!$V$29-'Original Data'!E29)/('Original Data'!$V$29-'Original Data'!$U$29)</f>
        <v>0.65912576687116564</v>
      </c>
      <c r="F29" s="161">
        <f>('Original Data'!$V$29-'Original Data'!F29)/('Original Data'!$V$29-'Original Data'!$U$29)</f>
        <v>0.79141104294478526</v>
      </c>
      <c r="G29" s="161">
        <f>('Original Data'!$V$29-'Original Data'!G29)/('Original Data'!$V$29-'Original Data'!$U$29)</f>
        <v>0.46510736196319025</v>
      </c>
      <c r="H29" s="161">
        <f>('Original Data'!$V$29-'Original Data'!H29)/('Original Data'!$V$29-'Original Data'!$U$29)</f>
        <v>0.29467024539877307</v>
      </c>
      <c r="I29" s="161">
        <f>('Original Data'!$V$29-'Original Data'!I29)/('Original Data'!$V$29-'Original Data'!$U$29)</f>
        <v>0.6595092024539877</v>
      </c>
      <c r="J29" s="161">
        <f>('Original Data'!$V$29-'Original Data'!J29)/('Original Data'!$V$29-'Original Data'!$U$29)</f>
        <v>0.24520705521472402</v>
      </c>
      <c r="K29" s="161">
        <f>('Original Data'!$V$29-'Original Data'!K29)/('Original Data'!$V$29-'Original Data'!$U$29)</f>
        <v>0.52013036809815938</v>
      </c>
      <c r="L29" s="161">
        <f>('Original Data'!$V$29-'Original Data'!L29)/('Original Data'!$V$29-'Original Data'!$U$29)</f>
        <v>0.34624233128834359</v>
      </c>
      <c r="M29" s="161">
        <f>('Original Data'!$V$29-'Original Data'!M29)/('Original Data'!$V$29-'Original Data'!$U$29)</f>
        <v>0.69095092024539873</v>
      </c>
      <c r="N29" s="161">
        <f>('Original Data'!$V$29-'Original Data'!N29)/('Original Data'!$V$29-'Original Data'!$U$29)</f>
        <v>0.61023773006134963</v>
      </c>
      <c r="O29" s="161">
        <f>('Original Data'!$V$29-'Original Data'!O29)/('Original Data'!$V$29-'Original Data'!$U$29)</f>
        <v>0.22584355828220859</v>
      </c>
      <c r="P29" s="161">
        <f>('Original Data'!$V$29-'Original Data'!P29)/('Original Data'!$V$29-'Original Data'!$U$29)</f>
        <v>0.75728527607361962</v>
      </c>
      <c r="Q29" s="161">
        <f>('Original Data'!$V$29-'Original Data'!Q29)/('Original Data'!$V$29-'Original Data'!$U$29)</f>
        <v>0.91104294478527603</v>
      </c>
      <c r="R29" s="161">
        <f>('Original Data'!$V$29-'Original Data'!R29)/('Original Data'!$V$29-'Original Data'!$U$29)</f>
        <v>0</v>
      </c>
      <c r="S29" s="161">
        <f>('Original Data'!$V$29-'Original Data'!S29)/('Original Data'!$V$29-'Original Data'!$U$29)</f>
        <v>0.32093558282208579</v>
      </c>
      <c r="T29" s="161">
        <f>('Original Data'!$V$29-'Original Data'!T29)/('Original Data'!$V$29-'Original Data'!$U$29)</f>
        <v>1</v>
      </c>
      <c r="U29" s="58">
        <f t="shared" si="0"/>
        <v>0</v>
      </c>
      <c r="V29" s="58">
        <f t="shared" si="1"/>
        <v>1</v>
      </c>
    </row>
    <row r="30" spans="1:22" s="58" customFormat="1" ht="15.75" thickBot="1" x14ac:dyDescent="0.3">
      <c r="A30" s="54"/>
      <c r="B30" s="172" t="s">
        <v>47</v>
      </c>
      <c r="C30" s="172" t="s">
        <v>20</v>
      </c>
      <c r="D30" s="51">
        <f>('Original Data'!D30-'Original Data'!$U$30)/('Original Data'!$V$30-'Original Data'!$U$30)</f>
        <v>0.30854430379746833</v>
      </c>
      <c r="E30" s="51">
        <f>('Original Data'!E30-'Original Data'!$U$30)/('Original Data'!$V$30-'Original Data'!$U$30)</f>
        <v>8.9662447257383954E-2</v>
      </c>
      <c r="F30" s="51">
        <f>('Original Data'!F30-'Original Data'!$U$30)/('Original Data'!$V$30-'Original Data'!$U$30)</f>
        <v>0.31276371308016876</v>
      </c>
      <c r="G30" s="51">
        <f>('Original Data'!G30-'Original Data'!$U$30)/('Original Data'!$V$30-'Original Data'!$U$30)</f>
        <v>9.8628691983122366E-2</v>
      </c>
      <c r="H30" s="51">
        <f>('Original Data'!H30-'Original Data'!$U$30)/('Original Data'!$V$30-'Original Data'!$U$30)</f>
        <v>1</v>
      </c>
      <c r="I30" s="51">
        <f>('Original Data'!I30-'Original Data'!$U$30)/('Original Data'!$V$30-'Original Data'!$U$30)</f>
        <v>0.31487341772151894</v>
      </c>
      <c r="J30" s="51">
        <f>('Original Data'!J30-'Original Data'!$U$30)/('Original Data'!$V$30-'Original Data'!$U$30)</f>
        <v>0.80748945147679319</v>
      </c>
      <c r="K30" s="51">
        <f>('Original Data'!K30-'Original Data'!$U$30)/('Original Data'!$V$30-'Original Data'!$U$30)</f>
        <v>0.44883966244725737</v>
      </c>
      <c r="L30" s="51">
        <f>('Original Data'!L30-'Original Data'!$U$30)/('Original Data'!$V$30-'Original Data'!$U$30)</f>
        <v>0.18987341772151897</v>
      </c>
      <c r="M30" s="51">
        <f>('Original Data'!M30-'Original Data'!$U$30)/('Original Data'!$V$30-'Original Data'!$U$30)</f>
        <v>0.10706751054852319</v>
      </c>
      <c r="N30" s="51">
        <f>('Original Data'!N30-'Original Data'!$U$30)/('Original Data'!$V$30-'Original Data'!$U$30)</f>
        <v>0.58069620253164556</v>
      </c>
      <c r="O30" s="51">
        <f>('Original Data'!O30-'Original Data'!$U$30)/('Original Data'!$V$30-'Original Data'!$U$30)</f>
        <v>0.22204641350210969</v>
      </c>
      <c r="P30" s="51">
        <f>('Original Data'!P30-'Original Data'!$U$30)/('Original Data'!$V$30-'Original Data'!$U$30)</f>
        <v>0.24419831223628691</v>
      </c>
      <c r="Q30" s="51">
        <f>('Original Data'!Q30-'Original Data'!$U$30)/('Original Data'!$V$30-'Original Data'!$U$30)</f>
        <v>0.17405063291139239</v>
      </c>
      <c r="R30" s="51">
        <f>('Original Data'!R30-'Original Data'!$U$30)/('Original Data'!$V$30-'Original Data'!$U$30)</f>
        <v>0</v>
      </c>
      <c r="S30" s="51">
        <f>('Original Data'!S30-'Original Data'!$U$30)/('Original Data'!$V$30-'Original Data'!$U$30)</f>
        <v>0.13976793248945146</v>
      </c>
      <c r="T30" s="51">
        <f>('Original Data'!T30-'Original Data'!$U$30)/('Original Data'!$V$30-'Original Data'!$U$30)</f>
        <v>0.16613924050632911</v>
      </c>
      <c r="U30" s="58">
        <f t="shared" si="0"/>
        <v>0</v>
      </c>
      <c r="V30" s="58">
        <f t="shared" si="1"/>
        <v>1</v>
      </c>
    </row>
    <row r="31" spans="1:22" s="58" customFormat="1" ht="15.6" customHeight="1" x14ac:dyDescent="0.25">
      <c r="A31" s="55"/>
      <c r="B31" s="180" t="s">
        <v>26</v>
      </c>
      <c r="C31" s="204" t="s">
        <v>27</v>
      </c>
      <c r="D31" s="51">
        <f>('Original Data'!D31-'Original Data'!$U$31)/('Original Data'!$V$31-'Original Data'!$U$31)</f>
        <v>0.47058823529411775</v>
      </c>
      <c r="E31" s="51">
        <f>('Original Data'!E31-'Original Data'!$U$31)/('Original Data'!$V$31-'Original Data'!$U$31)</f>
        <v>0.70588235294117652</v>
      </c>
      <c r="F31" s="51">
        <f>('Original Data'!F31-'Original Data'!$U$31)/('Original Data'!$V$31-'Original Data'!$U$31)</f>
        <v>0.6470588235294118</v>
      </c>
      <c r="G31" s="51">
        <f>('Original Data'!G31-'Original Data'!$U$31)/('Original Data'!$V$31-'Original Data'!$U$31)</f>
        <v>0.6470588235294118</v>
      </c>
      <c r="H31" s="51">
        <f>('Original Data'!H31-'Original Data'!$U$31)/('Original Data'!$V$31-'Original Data'!$U$31)</f>
        <v>0.94117647058823528</v>
      </c>
      <c r="I31" s="51">
        <f>('Original Data'!I31-'Original Data'!$U$31)/('Original Data'!$V$31-'Original Data'!$U$31)</f>
        <v>0.23529411764705874</v>
      </c>
      <c r="J31" s="51">
        <f>('Original Data'!J31-'Original Data'!$U$31)/('Original Data'!$V$31-'Original Data'!$U$31)</f>
        <v>0.70588235294117652</v>
      </c>
      <c r="K31" s="51">
        <f>('Original Data'!K31-'Original Data'!$U$31)/('Original Data'!$V$31-'Original Data'!$U$31)</f>
        <v>0.82352941176470573</v>
      </c>
      <c r="L31" s="51">
        <f>('Original Data'!L31-'Original Data'!$U$31)/('Original Data'!$V$31-'Original Data'!$U$31)</f>
        <v>0.94117647058823528</v>
      </c>
      <c r="M31" s="51">
        <f>('Original Data'!M31-'Original Data'!$U$31)/('Original Data'!$V$31-'Original Data'!$U$31)</f>
        <v>0</v>
      </c>
      <c r="N31" s="51">
        <f>('Original Data'!N31-'Original Data'!$U$31)/('Original Data'!$V$31-'Original Data'!$U$31)</f>
        <v>0.35294117647058826</v>
      </c>
      <c r="O31" s="51">
        <f>('Original Data'!O31-'Original Data'!$U$31)/('Original Data'!$V$31-'Original Data'!$U$31)</f>
        <v>0.6470588235294118</v>
      </c>
      <c r="P31" s="51">
        <f>('Original Data'!P31-'Original Data'!$U$31)/('Original Data'!$V$31-'Original Data'!$U$31)</f>
        <v>0.94117647058823528</v>
      </c>
      <c r="Q31" s="51">
        <f>('Original Data'!Q31-'Original Data'!$U$31)/('Original Data'!$V$31-'Original Data'!$U$31)</f>
        <v>0.58823529411764697</v>
      </c>
      <c r="R31" s="51">
        <f>('Original Data'!R31-'Original Data'!$U$31)/('Original Data'!$V$31-'Original Data'!$U$31)</f>
        <v>0.82352941176470573</v>
      </c>
      <c r="S31" s="51">
        <f>('Original Data'!S31-'Original Data'!$U$31)/('Original Data'!$V$31-'Original Data'!$U$31)</f>
        <v>1</v>
      </c>
      <c r="T31" s="51">
        <f>('Original Data'!T31-'Original Data'!$U$31)/('Original Data'!$V$31-'Original Data'!$U$31)</f>
        <v>0.29411764705882348</v>
      </c>
      <c r="U31" s="58">
        <f>MIN(D31:T31)</f>
        <v>0</v>
      </c>
      <c r="V31" s="58">
        <f>MAX(D31:T31)</f>
        <v>1</v>
      </c>
    </row>
    <row r="32" spans="1:22" s="58" customFormat="1" x14ac:dyDescent="0.25">
      <c r="A32" s="55"/>
      <c r="B32" s="181" t="s">
        <v>139</v>
      </c>
      <c r="C32" s="204" t="s">
        <v>27</v>
      </c>
      <c r="D32" s="51">
        <f>('Original Data'!D32-'Original Data'!$U$32)/('Original Data'!$V$32-'Original Data'!$U$32)</f>
        <v>0</v>
      </c>
      <c r="E32" s="51">
        <f>('Original Data'!E32-'Original Data'!$U$32)/('Original Data'!$V$32-'Original Data'!$U$32)</f>
        <v>0.71428571428571408</v>
      </c>
      <c r="F32" s="51">
        <f>('Original Data'!F32-'Original Data'!$U$32)/('Original Data'!$V$32-'Original Data'!$U$32)</f>
        <v>0.78571428571428559</v>
      </c>
      <c r="G32" s="51">
        <f>('Original Data'!G32-'Original Data'!$U$32)/('Original Data'!$V$32-'Original Data'!$U$32)</f>
        <v>0.92857142857142849</v>
      </c>
      <c r="H32" s="51">
        <f>('Original Data'!H32-'Original Data'!$U$32)/('Original Data'!$V$32-'Original Data'!$U$32)</f>
        <v>1</v>
      </c>
      <c r="I32" s="51">
        <f>('Original Data'!I32-'Original Data'!$U$32)/('Original Data'!$V$32-'Original Data'!$U$32)</f>
        <v>0.21428571428571441</v>
      </c>
      <c r="J32" s="51">
        <f>('Original Data'!J32-'Original Data'!$U$32)/('Original Data'!$V$32-'Original Data'!$U$32)</f>
        <v>0.57142857142857151</v>
      </c>
      <c r="K32" s="51">
        <f>('Original Data'!K32-'Original Data'!$U$32)/('Original Data'!$V$32-'Original Data'!$U$32)</f>
        <v>1</v>
      </c>
      <c r="L32" s="51">
        <f>('Original Data'!L32-'Original Data'!$U$32)/('Original Data'!$V$32-'Original Data'!$U$32)</f>
        <v>0.92857142857142849</v>
      </c>
      <c r="M32" s="51">
        <f>('Original Data'!M32-'Original Data'!$U$32)/('Original Data'!$V$32-'Original Data'!$U$32)</f>
        <v>0.35714285714285704</v>
      </c>
      <c r="N32" s="51">
        <f>('Original Data'!N32-'Original Data'!$U$32)/('Original Data'!$V$32-'Original Data'!$U$32)</f>
        <v>0.35714285714285704</v>
      </c>
      <c r="O32" s="51">
        <f>('Original Data'!O32-'Original Data'!$U$32)/('Original Data'!$V$32-'Original Data'!$U$32)</f>
        <v>0.6428571428571429</v>
      </c>
      <c r="P32" s="51">
        <f>('Original Data'!P32-'Original Data'!$U$32)/('Original Data'!$V$32-'Original Data'!$U$32)</f>
        <v>0.92857142857142849</v>
      </c>
      <c r="Q32" s="51">
        <f>('Original Data'!Q32-'Original Data'!$U$32)/('Original Data'!$V$32-'Original Data'!$U$32)</f>
        <v>0.71428571428571408</v>
      </c>
      <c r="R32" s="51">
        <f>('Original Data'!R32-'Original Data'!$U$32)/('Original Data'!$V$32-'Original Data'!$U$32)</f>
        <v>0.78571428571428559</v>
      </c>
      <c r="S32" s="51">
        <f>('Original Data'!S32-'Original Data'!$U$32)/('Original Data'!$V$32-'Original Data'!$U$32)</f>
        <v>0.71428571428571408</v>
      </c>
      <c r="T32" s="51">
        <f>('Original Data'!T32-'Original Data'!$U$32)/('Original Data'!$V$32-'Original Data'!$U$32)</f>
        <v>0.21428571428571441</v>
      </c>
      <c r="U32" s="58">
        <f t="shared" ref="U32:U37" si="4">MIN(D32:T32)</f>
        <v>0</v>
      </c>
      <c r="V32" s="58">
        <f t="shared" ref="V32:V37" si="5">MAX(D32:T32)</f>
        <v>1</v>
      </c>
    </row>
    <row r="33" spans="1:22" s="58" customFormat="1" x14ac:dyDescent="0.25">
      <c r="A33" s="62" t="s">
        <v>129</v>
      </c>
      <c r="B33" s="181" t="s">
        <v>140</v>
      </c>
      <c r="C33" s="204" t="s">
        <v>27</v>
      </c>
      <c r="D33" s="51">
        <f>('Original Data'!D33-'Original Data'!$U$33)/('Original Data'!$V$33-'Original Data'!$U$33)</f>
        <v>0.33333333333333331</v>
      </c>
      <c r="E33" s="51">
        <f>('Original Data'!E33-'Original Data'!$U$33)/('Original Data'!$V$33-'Original Data'!$U$33)</f>
        <v>0.80000000000000016</v>
      </c>
      <c r="F33" s="51">
        <f>('Original Data'!F33-'Original Data'!$U$33)/('Original Data'!$V$33-'Original Data'!$U$33)</f>
        <v>0.73333333333333339</v>
      </c>
      <c r="G33" s="51">
        <f>('Original Data'!G33-'Original Data'!$U$33)/('Original Data'!$V$33-'Original Data'!$U$33)</f>
        <v>0.73333333333333339</v>
      </c>
      <c r="H33" s="51">
        <f>('Original Data'!H33-'Original Data'!$U$33)/('Original Data'!$V$33-'Original Data'!$U$33)</f>
        <v>0.86666666666666681</v>
      </c>
      <c r="I33" s="51">
        <f>('Original Data'!I33-'Original Data'!$U$33)/('Original Data'!$V$33-'Original Data'!$U$33)</f>
        <v>0.46666666666666679</v>
      </c>
      <c r="J33" s="51">
        <f>('Original Data'!J33-'Original Data'!$U$33)/('Original Data'!$V$33-'Original Data'!$U$33)</f>
        <v>0.53333333333333355</v>
      </c>
      <c r="K33" s="51">
        <f>('Original Data'!K33-'Original Data'!$U$33)/('Original Data'!$V$33-'Original Data'!$U$33)</f>
        <v>0.93333333333333324</v>
      </c>
      <c r="L33" s="51">
        <f>('Original Data'!L33-'Original Data'!$U$33)/('Original Data'!$V$33-'Original Data'!$U$33)</f>
        <v>0.86666666666666681</v>
      </c>
      <c r="M33" s="51">
        <f>('Original Data'!M33-'Original Data'!$U$33)/('Original Data'!$V$33-'Original Data'!$U$33)</f>
        <v>0</v>
      </c>
      <c r="N33" s="51">
        <f>('Original Data'!N33-'Original Data'!$U$33)/('Original Data'!$V$33-'Original Data'!$U$33)</f>
        <v>0.46666666666666679</v>
      </c>
      <c r="O33" s="51">
        <f>('Original Data'!O33-'Original Data'!$U$33)/('Original Data'!$V$33-'Original Data'!$U$33)</f>
        <v>0.80000000000000016</v>
      </c>
      <c r="P33" s="51">
        <f>('Original Data'!P33-'Original Data'!$U$33)/('Original Data'!$V$33-'Original Data'!$U$33)</f>
        <v>1</v>
      </c>
      <c r="Q33" s="51">
        <f>('Original Data'!Q33-'Original Data'!$U$33)/('Original Data'!$V$33-'Original Data'!$U$33)</f>
        <v>0.53333333333333355</v>
      </c>
      <c r="R33" s="51">
        <f>('Original Data'!R33-'Original Data'!$U$33)/('Original Data'!$V$33-'Original Data'!$U$33)</f>
        <v>0.86666666666666681</v>
      </c>
      <c r="S33" s="51">
        <f>('Original Data'!S33-'Original Data'!$U$33)/('Original Data'!$V$33-'Original Data'!$U$33)</f>
        <v>1</v>
      </c>
      <c r="T33" s="51">
        <f>('Original Data'!T33-'Original Data'!$U$33)/('Original Data'!$V$33-'Original Data'!$U$33)</f>
        <v>0.33333333333333331</v>
      </c>
      <c r="U33" s="58">
        <f t="shared" si="4"/>
        <v>0</v>
      </c>
      <c r="V33" s="58">
        <f t="shared" si="5"/>
        <v>1</v>
      </c>
    </row>
    <row r="34" spans="1:22" s="58" customFormat="1" x14ac:dyDescent="0.25">
      <c r="A34" s="55"/>
      <c r="B34" s="182" t="s">
        <v>35</v>
      </c>
      <c r="C34" s="204" t="s">
        <v>27</v>
      </c>
      <c r="D34" s="51">
        <f>('Original Data'!D34-'Original Data'!$U$34)/('Original Data'!$V$34-'Original Data'!$U$34)</f>
        <v>0</v>
      </c>
      <c r="E34" s="51">
        <f>('Original Data'!E34-'Original Data'!$U$34)/('Original Data'!$V$34-'Original Data'!$U$34)</f>
        <v>0.55882352941176483</v>
      </c>
      <c r="F34" s="51">
        <f>('Original Data'!F34-'Original Data'!$U$34)/('Original Data'!$V$34-'Original Data'!$U$34)</f>
        <v>0.35294117647058826</v>
      </c>
      <c r="G34" s="51">
        <f>('Original Data'!G34-'Original Data'!$U$34)/('Original Data'!$V$34-'Original Data'!$U$34)</f>
        <v>0.97058823529411775</v>
      </c>
      <c r="H34" s="51">
        <f>('Original Data'!H34-'Original Data'!$U$34)/('Original Data'!$V$34-'Original Data'!$U$34)</f>
        <v>0.55882352941176483</v>
      </c>
      <c r="I34" s="51">
        <f>('Original Data'!I34-'Original Data'!$U$34)/('Original Data'!$V$34-'Original Data'!$U$34)</f>
        <v>0.79411764705882371</v>
      </c>
      <c r="J34" s="51">
        <f>('Original Data'!J34-'Original Data'!$U$34)/('Original Data'!$V$34-'Original Data'!$U$34)</f>
        <v>0.76470588235294124</v>
      </c>
      <c r="K34" s="51">
        <f>('Original Data'!K34-'Original Data'!$U$34)/('Original Data'!$V$34-'Original Data'!$U$34)</f>
        <v>1</v>
      </c>
      <c r="L34" s="51">
        <f>('Original Data'!L34-'Original Data'!$U$34)/('Original Data'!$V$34-'Original Data'!$U$34)</f>
        <v>1</v>
      </c>
      <c r="M34" s="51">
        <f>('Original Data'!M34-'Original Data'!$U$34)/('Original Data'!$V$34-'Original Data'!$U$34)</f>
        <v>0.52941176470588247</v>
      </c>
      <c r="N34" s="51">
        <f>('Original Data'!N34-'Original Data'!$U$34)/('Original Data'!$V$34-'Original Data'!$U$34)</f>
        <v>0.55882352941176483</v>
      </c>
      <c r="O34" s="51">
        <f>('Original Data'!O34-'Original Data'!$U$34)/('Original Data'!$V$34-'Original Data'!$U$34)</f>
        <v>0.26470588235294124</v>
      </c>
      <c r="P34" s="51">
        <f>('Original Data'!P34-'Original Data'!$U$34)/('Original Data'!$V$34-'Original Data'!$U$34)</f>
        <v>0.79411764705882371</v>
      </c>
      <c r="Q34" s="51">
        <f>('Original Data'!Q34-'Original Data'!$U$34)/('Original Data'!$V$34-'Original Data'!$U$34)</f>
        <v>0.4705882352941177</v>
      </c>
      <c r="R34" s="51">
        <f>('Original Data'!R34-'Original Data'!$U$34)/('Original Data'!$V$34-'Original Data'!$U$34)</f>
        <v>0.82352941176470595</v>
      </c>
      <c r="S34" s="51">
        <f>('Original Data'!S34-'Original Data'!$U$34)/('Original Data'!$V$34-'Original Data'!$U$34)</f>
        <v>0.55882352941176483</v>
      </c>
      <c r="T34" s="51">
        <f>('Original Data'!T34-'Original Data'!$U$34)/('Original Data'!$V$34-'Original Data'!$U$34)</f>
        <v>0.88235294117647067</v>
      </c>
      <c r="U34" s="58">
        <f t="shared" si="4"/>
        <v>0</v>
      </c>
      <c r="V34" s="58">
        <f t="shared" si="5"/>
        <v>1</v>
      </c>
    </row>
    <row r="35" spans="1:22" s="58" customFormat="1" x14ac:dyDescent="0.25">
      <c r="A35" s="55"/>
      <c r="B35" s="182" t="s">
        <v>141</v>
      </c>
      <c r="C35" s="204" t="s">
        <v>27</v>
      </c>
      <c r="D35" s="51">
        <f>('Original Data'!D35-'Original Data'!$U$35)/('Original Data'!$V$35-'Original Data'!$U$35)</f>
        <v>0.43333333333333335</v>
      </c>
      <c r="E35" s="51">
        <f>('Original Data'!E35-'Original Data'!$U$35)/('Original Data'!$V$35-'Original Data'!$U$35)</f>
        <v>0.26666666666666666</v>
      </c>
      <c r="F35" s="51">
        <f>('Original Data'!F35-'Original Data'!$U$35)/('Original Data'!$V$35-'Original Data'!$U$35)</f>
        <v>1</v>
      </c>
      <c r="G35" s="51">
        <f>('Original Data'!G35-'Original Data'!$U$35)/('Original Data'!$V$35-'Original Data'!$U$35)</f>
        <v>0.43333333333333335</v>
      </c>
      <c r="H35" s="51">
        <f>('Original Data'!H35-'Original Data'!$U$35)/('Original Data'!$V$35-'Original Data'!$U$35)</f>
        <v>0.70000000000000018</v>
      </c>
      <c r="I35" s="51">
        <f>('Original Data'!I35-'Original Data'!$U$35)/('Original Data'!$V$35-'Original Data'!$U$35)</f>
        <v>0.39999999999999997</v>
      </c>
      <c r="J35" s="51">
        <f>('Original Data'!J35-'Original Data'!$U$35)/('Original Data'!$V$35-'Original Data'!$U$35)</f>
        <v>0.46666666666666673</v>
      </c>
      <c r="K35" s="51">
        <f>('Original Data'!K35-'Original Data'!$U$35)/('Original Data'!$V$35-'Original Data'!$U$35)</f>
        <v>0.33333333333333337</v>
      </c>
      <c r="L35" s="51">
        <f>('Original Data'!L35-'Original Data'!$U$35)/('Original Data'!$V$35-'Original Data'!$U$35)</f>
        <v>0.73333333333333339</v>
      </c>
      <c r="M35" s="51">
        <f>('Original Data'!M35-'Original Data'!$U$35)/('Original Data'!$V$35-'Original Data'!$U$35)</f>
        <v>0</v>
      </c>
      <c r="N35" s="51">
        <f>('Original Data'!N35-'Original Data'!$U$35)/('Original Data'!$V$35-'Original Data'!$U$35)</f>
        <v>0.43333333333333335</v>
      </c>
      <c r="O35" s="51">
        <f>('Original Data'!O35-'Original Data'!$U$35)/('Original Data'!$V$35-'Original Data'!$U$35)</f>
        <v>0.26666666666666666</v>
      </c>
      <c r="P35" s="51">
        <f>('Original Data'!P35-'Original Data'!$U$35)/('Original Data'!$V$35-'Original Data'!$U$35)</f>
        <v>0.56666666666666665</v>
      </c>
      <c r="Q35" s="51">
        <f>('Original Data'!Q35-'Original Data'!$U$35)/('Original Data'!$V$35-'Original Data'!$U$35)</f>
        <v>0.13333333333333333</v>
      </c>
      <c r="R35" s="51">
        <f>('Original Data'!R35-'Original Data'!$U$35)/('Original Data'!$V$35-'Original Data'!$U$35)</f>
        <v>0.46666666666666673</v>
      </c>
      <c r="S35" s="51">
        <f>('Original Data'!S35-'Original Data'!$U$35)/('Original Data'!$V$35-'Original Data'!$U$35)</f>
        <v>0.76666666666666683</v>
      </c>
      <c r="T35" s="51">
        <f>('Original Data'!T35-'Original Data'!$U$35)/('Original Data'!$V$35-'Original Data'!$U$35)</f>
        <v>0.13333333333333333</v>
      </c>
      <c r="U35" s="58">
        <f t="shared" si="4"/>
        <v>0</v>
      </c>
      <c r="V35" s="58">
        <f t="shared" si="5"/>
        <v>1</v>
      </c>
    </row>
    <row r="36" spans="1:22" s="58" customFormat="1" x14ac:dyDescent="0.25">
      <c r="A36" s="55"/>
      <c r="B36" s="182" t="s">
        <v>142</v>
      </c>
      <c r="C36" s="204" t="s">
        <v>27</v>
      </c>
      <c r="D36" s="51">
        <f>('Original Data'!D36-'Original Data'!$U$36)/('Original Data'!$V$36-'Original Data'!$U$36)</f>
        <v>0.60606060606060608</v>
      </c>
      <c r="E36" s="51">
        <f>('Original Data'!E36-'Original Data'!$U$36)/('Original Data'!$V$36-'Original Data'!$U$36)</f>
        <v>0.60606060606060608</v>
      </c>
      <c r="F36" s="51">
        <f>('Original Data'!F36-'Original Data'!$U$36)/('Original Data'!$V$36-'Original Data'!$U$36)</f>
        <v>0.7272727272727274</v>
      </c>
      <c r="G36" s="51">
        <f>('Original Data'!G36-'Original Data'!$U$36)/('Original Data'!$V$36-'Original Data'!$U$36)</f>
        <v>0.27272727272727287</v>
      </c>
      <c r="H36" s="51">
        <f>('Original Data'!H36-'Original Data'!$U$36)/('Original Data'!$V$36-'Original Data'!$U$36)</f>
        <v>1</v>
      </c>
      <c r="I36" s="51">
        <f>('Original Data'!I36-'Original Data'!$U$36)/('Original Data'!$V$36-'Original Data'!$U$36)</f>
        <v>0.45454545454545459</v>
      </c>
      <c r="J36" s="51">
        <f>('Original Data'!J36-'Original Data'!$U$36)/('Original Data'!$V$36-'Original Data'!$U$36)</f>
        <v>0.27272727272727287</v>
      </c>
      <c r="K36" s="51">
        <f>('Original Data'!K36-'Original Data'!$U$36)/('Original Data'!$V$36-'Original Data'!$U$36)</f>
        <v>0.78787878787878807</v>
      </c>
      <c r="L36" s="51">
        <f>('Original Data'!L36-'Original Data'!$U$36)/('Original Data'!$V$36-'Original Data'!$U$36)</f>
        <v>0.75757575757575757</v>
      </c>
      <c r="M36" s="51">
        <f>('Original Data'!M36-'Original Data'!$U$36)/('Original Data'!$V$36-'Original Data'!$U$36)</f>
        <v>0</v>
      </c>
      <c r="N36" s="51">
        <f>('Original Data'!N36-'Original Data'!$U$36)/('Original Data'!$V$36-'Original Data'!$U$36)</f>
        <v>0.57575757575757591</v>
      </c>
      <c r="O36" s="51">
        <f>('Original Data'!O36-'Original Data'!$U$36)/('Original Data'!$V$36-'Original Data'!$U$36)</f>
        <v>3.0303030303030332E-2</v>
      </c>
      <c r="P36" s="51">
        <f>('Original Data'!P36-'Original Data'!$U$36)/('Original Data'!$V$36-'Original Data'!$U$36)</f>
        <v>0.66666666666666674</v>
      </c>
      <c r="Q36" s="51">
        <f>('Original Data'!Q36-'Original Data'!$U$36)/('Original Data'!$V$36-'Original Data'!$U$36)</f>
        <v>0.48484848484848492</v>
      </c>
      <c r="R36" s="51">
        <f>('Original Data'!R36-'Original Data'!$U$36)/('Original Data'!$V$36-'Original Data'!$U$36)</f>
        <v>0.24242424242424251</v>
      </c>
      <c r="S36" s="51">
        <f>('Original Data'!S36-'Original Data'!$U$36)/('Original Data'!$V$36-'Original Data'!$U$36)</f>
        <v>0.7272727272727274</v>
      </c>
      <c r="T36" s="51">
        <f>('Original Data'!T36-'Original Data'!$U$36)/('Original Data'!$V$36-'Original Data'!$U$36)</f>
        <v>0.48484848484848492</v>
      </c>
      <c r="U36" s="58">
        <f t="shared" si="4"/>
        <v>0</v>
      </c>
      <c r="V36" s="58">
        <f t="shared" si="5"/>
        <v>1</v>
      </c>
    </row>
    <row r="37" spans="1:22" s="58" customFormat="1" ht="15.75" thickBot="1" x14ac:dyDescent="0.3">
      <c r="A37" s="55"/>
      <c r="B37" s="182" t="s">
        <v>143</v>
      </c>
      <c r="C37" s="204" t="s">
        <v>27</v>
      </c>
      <c r="D37" s="51">
        <f>('Original Data'!D37-'Original Data'!$U$37)/('Original Data'!$V$37-'Original Data'!$U$37)</f>
        <v>0.15789473684210514</v>
      </c>
      <c r="E37" s="51">
        <f>('Original Data'!E37-'Original Data'!$U$37)/('Original Data'!$V$37-'Original Data'!$U$37)</f>
        <v>0.36842105263157898</v>
      </c>
      <c r="F37" s="51">
        <f>('Original Data'!F37-'Original Data'!$U$37)/('Original Data'!$V$37-'Original Data'!$U$37)</f>
        <v>0.52631578947368407</v>
      </c>
      <c r="G37" s="51">
        <f>('Original Data'!G37-'Original Data'!$U$37)/('Original Data'!$V$37-'Original Data'!$U$37)</f>
        <v>0.63157894736842102</v>
      </c>
      <c r="H37" s="51">
        <f>('Original Data'!H37-'Original Data'!$U$37)/('Original Data'!$V$37-'Original Data'!$U$37)</f>
        <v>0.42105263157894718</v>
      </c>
      <c r="I37" s="51">
        <f>('Original Data'!I37-'Original Data'!$U$37)/('Original Data'!$V$37-'Original Data'!$U$37)</f>
        <v>0.31578947368421073</v>
      </c>
      <c r="J37" s="51">
        <f>('Original Data'!J37-'Original Data'!$U$37)/('Original Data'!$V$37-'Original Data'!$U$37)</f>
        <v>0.42105263157894718</v>
      </c>
      <c r="K37" s="51">
        <f>('Original Data'!K37-'Original Data'!$U$37)/('Original Data'!$V$37-'Original Data'!$U$37)</f>
        <v>1</v>
      </c>
      <c r="L37" s="51">
        <f>('Original Data'!L37-'Original Data'!$U$37)/('Original Data'!$V$37-'Original Data'!$U$37)</f>
        <v>0.57894736842105277</v>
      </c>
      <c r="M37" s="51">
        <f>('Original Data'!M37-'Original Data'!$U$37)/('Original Data'!$V$37-'Original Data'!$U$37)</f>
        <v>0.31578947368421073</v>
      </c>
      <c r="N37" s="51">
        <f>('Original Data'!N37-'Original Data'!$U$37)/('Original Data'!$V$37-'Original Data'!$U$37)</f>
        <v>0.42105263157894718</v>
      </c>
      <c r="O37" s="51">
        <f>('Original Data'!O37-'Original Data'!$U$37)/('Original Data'!$V$37-'Original Data'!$U$37)</f>
        <v>0.26315789473684204</v>
      </c>
      <c r="P37" s="51">
        <f>('Original Data'!P37-'Original Data'!$U$37)/('Original Data'!$V$37-'Original Data'!$U$37)</f>
        <v>0.52631578947368407</v>
      </c>
      <c r="Q37" s="51">
        <f>('Original Data'!Q37-'Original Data'!$U$37)/('Original Data'!$V$37-'Original Data'!$U$37)</f>
        <v>0.42105263157894718</v>
      </c>
      <c r="R37" s="51">
        <f>('Original Data'!R37-'Original Data'!$U$37)/('Original Data'!$V$37-'Original Data'!$U$37)</f>
        <v>0</v>
      </c>
      <c r="S37" s="51">
        <f>('Original Data'!S37-'Original Data'!$U$37)/('Original Data'!$V$37-'Original Data'!$U$37)</f>
        <v>0.42105263157894718</v>
      </c>
      <c r="T37" s="51">
        <f>('Original Data'!T37-'Original Data'!$U$37)/('Original Data'!$V$37-'Original Data'!$U$37)</f>
        <v>0.10526315789473692</v>
      </c>
      <c r="U37" s="58">
        <f t="shared" si="4"/>
        <v>0</v>
      </c>
      <c r="V37" s="58">
        <f t="shared" si="5"/>
        <v>1</v>
      </c>
    </row>
    <row r="38" spans="1:22" s="58" customFormat="1" x14ac:dyDescent="0.25">
      <c r="B38" s="24" t="s">
        <v>48</v>
      </c>
      <c r="C38" s="23" t="s">
        <v>20</v>
      </c>
      <c r="D38" s="51">
        <f>('Original Data'!D38-'Original Data'!$U$38)/('Original Data'!$V$38-'Original Data'!$U$38)</f>
        <v>1</v>
      </c>
      <c r="E38" s="51">
        <f>('Original Data'!E38-'Original Data'!$U$38)/('Original Data'!$V$38-'Original Data'!$U$38)</f>
        <v>0.23198352779684284</v>
      </c>
      <c r="F38" s="51">
        <f>('Original Data'!F38-'Original Data'!$U$38)/('Original Data'!$V$38-'Original Data'!$U$38)</f>
        <v>0.19903912148249828</v>
      </c>
      <c r="G38" s="51">
        <f>('Original Data'!G38-'Original Data'!$U$38)/('Original Data'!$V$38-'Original Data'!$U$38)</f>
        <v>0.40150995195607414</v>
      </c>
      <c r="H38" s="51">
        <f>('Original Data'!H38-'Original Data'!$U$38)/('Original Data'!$V$38-'Original Data'!$U$38)</f>
        <v>0.26973232669869596</v>
      </c>
      <c r="I38" s="51">
        <f>('Original Data'!I38-'Original Data'!$U$38)/('Original Data'!$V$38-'Original Data'!$U$38)</f>
        <v>0.23472889498970489</v>
      </c>
      <c r="J38" s="51">
        <f>('Original Data'!J38-'Original Data'!$U$38)/('Original Data'!$V$38-'Original Data'!$U$38)</f>
        <v>0.17707618393960195</v>
      </c>
      <c r="K38" s="51">
        <f>('Original Data'!K38-'Original Data'!$U$38)/('Original Data'!$V$38-'Original Data'!$U$38)</f>
        <v>0.17982155113246398</v>
      </c>
      <c r="L38" s="51">
        <f>('Original Data'!L38-'Original Data'!$U$38)/('Original Data'!$V$38-'Original Data'!$U$38)</f>
        <v>4.3239533287577209E-2</v>
      </c>
      <c r="M38" s="51">
        <f>('Original Data'!M38-'Original Data'!$U$38)/('Original Data'!$V$38-'Original Data'!$U$38)</f>
        <v>0.29032258064516137</v>
      </c>
      <c r="N38" s="51">
        <f>('Original Data'!N38-'Original Data'!$U$38)/('Original Data'!$V$38-'Original Data'!$U$38)</f>
        <v>0.30473575840768702</v>
      </c>
      <c r="O38" s="51">
        <f>('Original Data'!O38-'Original Data'!$U$38)/('Original Data'!$V$38-'Original Data'!$U$38)</f>
        <v>0.3452299245024022</v>
      </c>
      <c r="P38" s="51">
        <f>('Original Data'!P38-'Original Data'!$U$38)/('Original Data'!$V$38-'Original Data'!$U$38)</f>
        <v>0.17570350034317089</v>
      </c>
      <c r="Q38" s="51">
        <f>('Original Data'!Q38-'Original Data'!$U$38)/('Original Data'!$V$38-'Original Data'!$U$38)</f>
        <v>0.40150995195607414</v>
      </c>
      <c r="R38" s="51">
        <f>('Original Data'!R38-'Original Data'!$U$38)/('Original Data'!$V$38-'Original Data'!$U$38)</f>
        <v>0.99107755662319841</v>
      </c>
      <c r="S38" s="51">
        <f>('Original Data'!S38-'Original Data'!$U$38)/('Original Data'!$V$38-'Original Data'!$U$38)</f>
        <v>0</v>
      </c>
      <c r="T38" s="51">
        <f>('Original Data'!T38-'Original Data'!$U$38)/('Original Data'!$V$38-'Original Data'!$U$38)</f>
        <v>4.7357584076870254E-2</v>
      </c>
      <c r="U38" s="58">
        <f t="shared" si="0"/>
        <v>0</v>
      </c>
      <c r="V38" s="58">
        <f t="shared" si="1"/>
        <v>1</v>
      </c>
    </row>
    <row r="39" spans="1:22" s="58" customFormat="1" x14ac:dyDescent="0.25">
      <c r="B39" s="15" t="s">
        <v>49</v>
      </c>
      <c r="C39" s="14" t="s">
        <v>20</v>
      </c>
      <c r="D39" s="51">
        <f>('Original Data'!D39-'Original Data'!$U$39)/('Original Data'!$V$39-'Original Data'!$U$39)</f>
        <v>0.85630498533724331</v>
      </c>
      <c r="E39" s="51">
        <f>('Original Data'!E39-'Original Data'!$U$39)/('Original Data'!$V$39-'Original Data'!$U$39)</f>
        <v>0.58876607263704039</v>
      </c>
      <c r="F39" s="51">
        <f>('Original Data'!F39-'Original Data'!$U$39)/('Original Data'!$V$39-'Original Data'!$U$39)</f>
        <v>0.7588540491766298</v>
      </c>
      <c r="G39" s="51">
        <f>('Original Data'!G39-'Original Data'!$U$39)/('Original Data'!$V$39-'Original Data'!$U$39)</f>
        <v>0.55064290548161521</v>
      </c>
      <c r="H39" s="51">
        <f>('Original Data'!H39-'Original Data'!$U$39)/('Original Data'!$V$39-'Original Data'!$U$39)</f>
        <v>0.33273178434468759</v>
      </c>
      <c r="I39" s="51">
        <f>('Original Data'!I39-'Original Data'!$U$39)/('Original Data'!$V$39-'Original Data'!$U$39)</f>
        <v>0.23144597338145723</v>
      </c>
      <c r="J39" s="51">
        <f>('Original Data'!J39-'Original Data'!$U$39)/('Original Data'!$V$39-'Original Data'!$U$39)</f>
        <v>0.65689149560117299</v>
      </c>
      <c r="K39" s="51">
        <f>('Original Data'!K39-'Original Data'!$U$39)/('Original Data'!$V$39-'Original Data'!$U$39)</f>
        <v>0.82043762688923982</v>
      </c>
      <c r="L39" s="51">
        <f>('Original Data'!L39-'Original Data'!$U$39)/('Original Data'!$V$39-'Original Data'!$U$39)</f>
        <v>1</v>
      </c>
      <c r="M39" s="51">
        <f>('Original Data'!M39-'Original Data'!$U$39)/('Original Data'!$V$39-'Original Data'!$U$39)</f>
        <v>0.53530340627114825</v>
      </c>
      <c r="N39" s="51">
        <f>('Original Data'!N39-'Original Data'!$U$39)/('Original Data'!$V$39-'Original Data'!$U$39)</f>
        <v>0.57951725693661182</v>
      </c>
      <c r="O39" s="51">
        <f>('Original Data'!O39-'Original Data'!$U$39)/('Original Data'!$V$39-'Original Data'!$U$39)</f>
        <v>0.44980825625986903</v>
      </c>
      <c r="P39" s="51">
        <f>('Original Data'!P39-'Original Data'!$U$39)/('Original Data'!$V$39-'Original Data'!$U$39)</f>
        <v>0.4161967065192872</v>
      </c>
      <c r="Q39" s="51">
        <f>('Original Data'!Q39-'Original Data'!$U$39)/('Original Data'!$V$39-'Original Data'!$U$39)</f>
        <v>0.66365892172343777</v>
      </c>
      <c r="R39" s="51">
        <f>('Original Data'!R39-'Original Data'!$U$39)/('Original Data'!$V$39-'Original Data'!$U$39)</f>
        <v>0</v>
      </c>
      <c r="S39" s="51">
        <f>('Original Data'!S39-'Original Data'!$U$39)/('Original Data'!$V$39-'Original Data'!$U$39)</f>
        <v>0.55109406722309939</v>
      </c>
      <c r="T39" s="51">
        <f>('Original Data'!T39-'Original Data'!$U$39)/('Original Data'!$V$39-'Original Data'!$U$39)</f>
        <v>0.68215655312429502</v>
      </c>
      <c r="U39" s="58">
        <f t="shared" si="0"/>
        <v>0</v>
      </c>
      <c r="V39" s="58">
        <f t="shared" si="1"/>
        <v>1</v>
      </c>
    </row>
    <row r="40" spans="1:22" s="58" customFormat="1" x14ac:dyDescent="0.25">
      <c r="A40" s="178" t="s">
        <v>109</v>
      </c>
      <c r="B40" s="15" t="s">
        <v>50</v>
      </c>
      <c r="C40" s="19" t="s">
        <v>22</v>
      </c>
      <c r="D40" s="161">
        <f>('Original Data'!$V$40-'Original Data'!D40)/('Original Data'!$V$40-'Original Data'!$U$40)</f>
        <v>0.84363985901954508</v>
      </c>
      <c r="E40" s="161">
        <f>('Original Data'!$V$40-'Original Data'!E40)/('Original Data'!$V$40-'Original Data'!$U$40)</f>
        <v>0.83050304389618712</v>
      </c>
      <c r="F40" s="161">
        <f>('Original Data'!$V$40-'Original Data'!F40)/('Original Data'!$V$40-'Original Data'!$U$40)</f>
        <v>0.8337071451457867</v>
      </c>
      <c r="G40" s="161">
        <f>('Original Data'!$V$40-'Original Data'!G40)/('Original Data'!$V$40-'Original Data'!$U$40)</f>
        <v>0.96123037487984631</v>
      </c>
      <c r="H40" s="161">
        <f>('Original Data'!$V$40-'Original Data'!H40)/('Original Data'!$V$40-'Original Data'!$U$40)</f>
        <v>0.98141621275232305</v>
      </c>
      <c r="I40" s="161">
        <f>('Original Data'!$V$40-'Original Data'!I40)/('Original Data'!$V$40-'Original Data'!$U$40)</f>
        <v>0.95610381288048707</v>
      </c>
      <c r="J40" s="161">
        <f>('Original Data'!$V$40-'Original Data'!J40)/('Original Data'!$V$40-'Original Data'!$U$40)</f>
        <v>0.89907081063761618</v>
      </c>
      <c r="K40" s="161">
        <f>('Original Data'!$V$40-'Original Data'!K40)/('Original Data'!$V$40-'Original Data'!$U$40)</f>
        <v>0.93719961550785014</v>
      </c>
      <c r="L40" s="161">
        <f>('Original Data'!$V$40-'Original Data'!L40)/('Original Data'!$V$40-'Original Data'!$U$40)</f>
        <v>1</v>
      </c>
      <c r="M40" s="161">
        <f>('Original Data'!$V$40-'Original Data'!M40)/('Original Data'!$V$40-'Original Data'!$U$40)</f>
        <v>0.81992950977250889</v>
      </c>
      <c r="N40" s="161">
        <f>('Original Data'!$V$40-'Original Data'!N40)/('Original Data'!$V$40-'Original Data'!$U$40)</f>
        <v>0.79750080102531251</v>
      </c>
      <c r="O40" s="161">
        <f>('Original Data'!$V$40-'Original Data'!O40)/('Original Data'!$V$40-'Original Data'!$U$40)</f>
        <v>0.91605254726049345</v>
      </c>
      <c r="P40" s="161">
        <f>('Original Data'!$V$40-'Original Data'!P40)/('Original Data'!$V$40-'Original Data'!$U$40)</f>
        <v>0.92438321050945216</v>
      </c>
      <c r="Q40" s="161">
        <f>('Original Data'!$V$40-'Original Data'!Q40)/('Original Data'!$V$40-'Original Data'!$U$40)</f>
        <v>0.90900352451137456</v>
      </c>
      <c r="R40" s="161">
        <f>('Original Data'!$V$40-'Original Data'!R40)/('Original Data'!$V$40-'Original Data'!$U$40)</f>
        <v>0.94841396988144822</v>
      </c>
      <c r="S40" s="161">
        <f>('Original Data'!$V$40-'Original Data'!S40)/('Original Data'!$V$40-'Original Data'!$U$40)</f>
        <v>0.95033643063120798</v>
      </c>
      <c r="T40" s="161">
        <f>('Original Data'!$V$40-'Original Data'!T40)/('Original Data'!$V$40-'Original Data'!$U$40)</f>
        <v>0</v>
      </c>
      <c r="U40" s="58">
        <f t="shared" si="0"/>
        <v>0</v>
      </c>
      <c r="V40" s="58">
        <f t="shared" si="1"/>
        <v>1</v>
      </c>
    </row>
    <row r="41" spans="1:22" s="58" customFormat="1" ht="30" x14ac:dyDescent="0.25">
      <c r="B41" s="20" t="s">
        <v>51</v>
      </c>
      <c r="C41" s="19" t="s">
        <v>22</v>
      </c>
      <c r="D41" s="161">
        <f>('Original Data'!$V$41-'Original Data'!D41)/('Original Data'!$V$41-'Original Data'!$U$41)</f>
        <v>0.50624616014745027</v>
      </c>
      <c r="E41" s="161">
        <f>('Original Data'!$V$41-'Original Data'!E41)/('Original Data'!$V$41-'Original Data'!$U$41)</f>
        <v>0.71144788040139251</v>
      </c>
      <c r="F41" s="161">
        <f>('Original Data'!$V$41-'Original Data'!F41)/('Original Data'!$V$41-'Original Data'!$U$41)</f>
        <v>0.65308212164652868</v>
      </c>
      <c r="G41" s="161">
        <f>('Original Data'!$V$41-'Original Data'!G41)/('Original Data'!$V$41-'Original Data'!$U$41)</f>
        <v>0.72721687487200493</v>
      </c>
      <c r="H41" s="161">
        <f>('Original Data'!$V$41-'Original Data'!H41)/('Original Data'!$V$41-'Original Data'!$U$41)</f>
        <v>0.15072701208273601</v>
      </c>
      <c r="I41" s="161">
        <f>('Original Data'!$V$41-'Original Data'!I41)/('Original Data'!$V$41-'Original Data'!$U$41)</f>
        <v>0.2965390129019046</v>
      </c>
      <c r="J41" s="161">
        <f>('Original Data'!$V$41-'Original Data'!J41)/('Original Data'!$V$41-'Original Data'!$U$41)</f>
        <v>0.77431906614785984</v>
      </c>
      <c r="K41" s="161">
        <f>('Original Data'!$V$41-'Original Data'!K41)/('Original Data'!$V$41-'Original Data'!$U$41)</f>
        <v>0.49498259266844152</v>
      </c>
      <c r="L41" s="161">
        <f>('Original Data'!$V$41-'Original Data'!L41)/('Original Data'!$V$41-'Original Data'!$U$41)</f>
        <v>0</v>
      </c>
      <c r="M41" s="161">
        <f>('Original Data'!$V$41-'Original Data'!M41)/('Original Data'!$V$41-'Original Data'!$U$41)</f>
        <v>0.57526110997337698</v>
      </c>
      <c r="N41" s="161">
        <f>('Original Data'!$V$41-'Original Data'!N41)/('Original Data'!$V$41-'Original Data'!$U$41)</f>
        <v>0.31824697931599438</v>
      </c>
      <c r="O41" s="161">
        <f>('Original Data'!$V$41-'Original Data'!O41)/('Original Data'!$V$41-'Original Data'!$U$41)</f>
        <v>2.7442146221585157E-2</v>
      </c>
      <c r="P41" s="161">
        <f>('Original Data'!$V$41-'Original Data'!P41)/('Original Data'!$V$41-'Original Data'!$U$41)</f>
        <v>1</v>
      </c>
      <c r="Q41" s="161">
        <f>('Original Data'!$V$41-'Original Data'!Q41)/('Original Data'!$V$41-'Original Data'!$U$41)</f>
        <v>0.64140896989555607</v>
      </c>
      <c r="R41" s="161">
        <f>('Original Data'!$V$41-'Original Data'!R41)/('Original Data'!$V$41-'Original Data'!$U$41)</f>
        <v>0.40569322138029901</v>
      </c>
      <c r="S41" s="161">
        <f>('Original Data'!$V$41-'Original Data'!S41)/('Original Data'!$V$41-'Original Data'!$U$41)</f>
        <v>0.66024984640589812</v>
      </c>
      <c r="T41" s="161">
        <f>('Original Data'!$V$41-'Original Data'!T41)/('Original Data'!$V$41-'Original Data'!$U$41)</f>
        <v>0.72004915011263571</v>
      </c>
      <c r="U41" s="58">
        <f t="shared" si="0"/>
        <v>0</v>
      </c>
      <c r="V41" s="58">
        <f t="shared" si="1"/>
        <v>1</v>
      </c>
    </row>
    <row r="42" spans="1:22" s="58" customFormat="1" x14ac:dyDescent="0.25">
      <c r="B42" s="15" t="s">
        <v>52</v>
      </c>
      <c r="C42" s="14" t="s">
        <v>20</v>
      </c>
      <c r="D42" s="51">
        <f>('Original Data'!D42-'Original Data'!$U$42)/('Original Data'!$V$42-'Original Data'!$U$42)</f>
        <v>0.46870246196855142</v>
      </c>
      <c r="E42" s="51">
        <f>('Original Data'!E42-'Original Data'!$U$42)/('Original Data'!$V$42-'Original Data'!$U$42)</f>
        <v>0.74121234277102066</v>
      </c>
      <c r="F42" s="51">
        <f>('Original Data'!F42-'Original Data'!$U$42)/('Original Data'!$V$42-'Original Data'!$U$42)</f>
        <v>0.64510014208845856</v>
      </c>
      <c r="G42" s="51">
        <f>('Original Data'!G42-'Original Data'!$U$42)/('Original Data'!$V$42-'Original Data'!$U$42)</f>
        <v>1</v>
      </c>
      <c r="H42" s="51">
        <f>('Original Data'!H42-'Original Data'!$U$42)/('Original Data'!$V$42-'Original Data'!$U$42)</f>
        <v>4.6541225222232113E-2</v>
      </c>
      <c r="I42" s="51">
        <f>('Original Data'!I42-'Original Data'!$U$42)/('Original Data'!$V$42-'Original Data'!$U$42)</f>
        <v>0.33795639000347727</v>
      </c>
      <c r="J42" s="51">
        <f>('Original Data'!J42-'Original Data'!$U$42)/('Original Data'!$V$42-'Original Data'!$U$42)</f>
        <v>0.34922222889782151</v>
      </c>
      <c r="K42" s="51">
        <f>('Original Data'!K42-'Original Data'!$U$42)/('Original Data'!$V$42-'Original Data'!$U$42)</f>
        <v>0.1743297496731111</v>
      </c>
      <c r="L42" s="51">
        <f>('Original Data'!L42-'Original Data'!$U$42)/('Original Data'!$V$42-'Original Data'!$U$42)</f>
        <v>8.1484851983773227E-2</v>
      </c>
      <c r="M42" s="51">
        <f>('Original Data'!M42-'Original Data'!$U$42)/('Original Data'!$V$42-'Original Data'!$U$42)</f>
        <v>0.42859760385263096</v>
      </c>
      <c r="N42" s="51">
        <f>('Original Data'!N42-'Original Data'!$U$42)/('Original Data'!$V$42-'Original Data'!$U$42)</f>
        <v>0.51972091948267529</v>
      </c>
      <c r="O42" s="51">
        <f>('Original Data'!O42-'Original Data'!$U$42)/('Original Data'!$V$42-'Original Data'!$U$42)</f>
        <v>0.45196421057196134</v>
      </c>
      <c r="P42" s="51">
        <f>('Original Data'!P42-'Original Data'!$U$42)/('Original Data'!$V$42-'Original Data'!$U$42)</f>
        <v>0.35830905624951792</v>
      </c>
      <c r="Q42" s="51">
        <f>('Original Data'!Q42-'Original Data'!$U$42)/('Original Data'!$V$42-'Original Data'!$U$42)</f>
        <v>0.25180175121437237</v>
      </c>
      <c r="R42" s="51">
        <f>('Original Data'!R42-'Original Data'!$U$42)/('Original Data'!$V$42-'Original Data'!$U$42)</f>
        <v>7.8887517932587692E-2</v>
      </c>
      <c r="S42" s="51">
        <f>('Original Data'!S42-'Original Data'!$U$42)/('Original Data'!$V$42-'Original Data'!$U$42)</f>
        <v>0</v>
      </c>
      <c r="T42" s="51">
        <f>('Original Data'!T42-'Original Data'!$U$42)/('Original Data'!$V$42-'Original Data'!$U$42)</f>
        <v>0.20369447241731828</v>
      </c>
      <c r="U42" s="58">
        <f t="shared" si="0"/>
        <v>0</v>
      </c>
      <c r="V42" s="58">
        <f t="shared" si="1"/>
        <v>1</v>
      </c>
    </row>
    <row r="43" spans="1:22" s="58" customFormat="1" x14ac:dyDescent="0.25">
      <c r="B43" s="15" t="s">
        <v>53</v>
      </c>
      <c r="C43" s="19" t="s">
        <v>22</v>
      </c>
      <c r="D43" s="161">
        <f>('Original Data'!$V$43-'Original Data'!D43)/('Original Data'!$V$43-'Original Data'!$U$43)</f>
        <v>0.73958047368404767</v>
      </c>
      <c r="E43" s="161">
        <f>('Original Data'!$V$43-'Original Data'!E43)/('Original Data'!$V$43-'Original Data'!$U$43)</f>
        <v>0.5068215647544978</v>
      </c>
      <c r="F43" s="161">
        <f>('Original Data'!$V$43-'Original Data'!F43)/('Original Data'!$V$43-'Original Data'!$U$43)</f>
        <v>0.39941616975401545</v>
      </c>
      <c r="G43" s="161">
        <f>('Original Data'!$V$43-'Original Data'!G43)/('Original Data'!$V$43-'Original Data'!$U$43)</f>
        <v>0.28838922971792991</v>
      </c>
      <c r="H43" s="161">
        <f>('Original Data'!$V$43-'Original Data'!H43)/('Original Data'!$V$43-'Original Data'!$U$43)</f>
        <v>6.4007843055245716E-4</v>
      </c>
      <c r="I43" s="161">
        <f>('Original Data'!$V$43-'Original Data'!I43)/('Original Data'!$V$43-'Original Data'!$U$43)</f>
        <v>0</v>
      </c>
      <c r="J43" s="161">
        <f>('Original Data'!$V$43-'Original Data'!J43)/('Original Data'!$V$43-'Original Data'!$U$43)</f>
        <v>0.7000816734861639</v>
      </c>
      <c r="K43" s="161">
        <f>('Original Data'!$V$43-'Original Data'!K43)/('Original Data'!$V$43-'Original Data'!$U$43)</f>
        <v>0.72146120698706817</v>
      </c>
      <c r="L43" s="161">
        <f>('Original Data'!$V$43-'Original Data'!L43)/('Original Data'!$V$43-'Original Data'!$U$43)</f>
        <v>0.84799425602575673</v>
      </c>
      <c r="M43" s="161">
        <f>('Original Data'!$V$43-'Original Data'!M43)/('Original Data'!$V$43-'Original Data'!$U$43)</f>
        <v>0.90097819944162794</v>
      </c>
      <c r="N43" s="161">
        <f>('Original Data'!$V$43-'Original Data'!N43)/('Original Data'!$V$43-'Original Data'!$U$43)</f>
        <v>0.35035199426847358</v>
      </c>
      <c r="O43" s="161">
        <f>('Original Data'!$V$43-'Original Data'!O43)/('Original Data'!$V$43-'Original Data'!$U$43)</f>
        <v>0.42848630008693434</v>
      </c>
      <c r="P43" s="161">
        <f>('Original Data'!$V$43-'Original Data'!P43)/('Original Data'!$V$43-'Original Data'!$U$43)</f>
        <v>0.54568071633544646</v>
      </c>
      <c r="Q43" s="161">
        <f>('Original Data'!$V$43-'Original Data'!Q43)/('Original Data'!$V$43-'Original Data'!$U$43)</f>
        <v>0.9422334764347674</v>
      </c>
      <c r="R43" s="161">
        <f>('Original Data'!$V$43-'Original Data'!R43)/('Original Data'!$V$43-'Original Data'!$U$43)</f>
        <v>0.15264940316781214</v>
      </c>
      <c r="S43" s="161">
        <f>('Original Data'!$V$43-'Original Data'!S43)/('Original Data'!$V$43-'Original Data'!$U$43)</f>
        <v>0.65354842687637538</v>
      </c>
      <c r="T43" s="161">
        <f>('Original Data'!$V$43-'Original Data'!T43)/('Original Data'!$V$43-'Original Data'!$U$43)</f>
        <v>1</v>
      </c>
      <c r="U43" s="58">
        <f t="shared" si="0"/>
        <v>0</v>
      </c>
      <c r="V43" s="58">
        <f t="shared" si="1"/>
        <v>1</v>
      </c>
    </row>
    <row r="44" spans="1:22" s="58" customFormat="1" ht="15.75" thickBot="1" x14ac:dyDescent="0.3">
      <c r="B44" s="41" t="s">
        <v>54</v>
      </c>
      <c r="C44" s="172" t="s">
        <v>20</v>
      </c>
      <c r="D44" s="51">
        <f>('Original Data'!D44-'Original Data'!$U$44)/('Original Data'!$V$44-'Original Data'!$U$44)</f>
        <v>0.49216436095219446</v>
      </c>
      <c r="E44" s="51">
        <f>('Original Data'!E44-'Original Data'!$U$44)/('Original Data'!$V$44-'Original Data'!$U$44)</f>
        <v>0.69391744941497457</v>
      </c>
      <c r="F44" s="51">
        <f>('Original Data'!F44-'Original Data'!$U$44)/('Original Data'!$V$44-'Original Data'!$U$44)</f>
        <v>1</v>
      </c>
      <c r="G44" s="51">
        <f>('Original Data'!G44-'Original Data'!$U$44)/('Original Data'!$V$44-'Original Data'!$U$44)</f>
        <v>0.93943142163358884</v>
      </c>
      <c r="H44" s="51">
        <f>('Original Data'!H44-'Original Data'!$U$44)/('Original Data'!$V$44-'Original Data'!$U$44)</f>
        <v>0.39816678038678188</v>
      </c>
      <c r="I44" s="51">
        <f>('Original Data'!I44-'Original Data'!$U$44)/('Original Data'!$V$44-'Original Data'!$U$44)</f>
        <v>0.69987885159948227</v>
      </c>
      <c r="J44" s="51">
        <f>('Original Data'!J44-'Original Data'!$U$44)/('Original Data'!$V$44-'Original Data'!$U$44)</f>
        <v>0.9194898389306444</v>
      </c>
      <c r="K44" s="51">
        <f>('Original Data'!K44-'Original Data'!$U$44)/('Original Data'!$V$44-'Original Data'!$U$44)</f>
        <v>0.78052130462771663</v>
      </c>
      <c r="L44" s="51">
        <f>('Original Data'!L44-'Original Data'!$U$44)/('Original Data'!$V$44-'Original Data'!$U$44)</f>
        <v>0.65097362128615677</v>
      </c>
      <c r="M44" s="51">
        <f>('Original Data'!M44-'Original Data'!$U$44)/('Original Data'!$V$44-'Original Data'!$U$44)</f>
        <v>3.0548284268305272E-2</v>
      </c>
      <c r="N44" s="51">
        <f>('Original Data'!N44-'Original Data'!$U$44)/('Original Data'!$V$44-'Original Data'!$U$44)</f>
        <v>0.49064838735831556</v>
      </c>
      <c r="O44" s="51">
        <f>('Original Data'!O44-'Original Data'!$U$44)/('Original Data'!$V$44-'Original Data'!$U$44)</f>
        <v>0.27339679883853901</v>
      </c>
      <c r="P44" s="51">
        <f>('Original Data'!P44-'Original Data'!$U$44)/('Original Data'!$V$44-'Original Data'!$U$44)</f>
        <v>0.78977100623524854</v>
      </c>
      <c r="Q44" s="51">
        <f>('Original Data'!Q44-'Original Data'!$U$44)/('Original Data'!$V$44-'Original Data'!$U$44)</f>
        <v>0.68600013697572437</v>
      </c>
      <c r="R44" s="51">
        <f>('Original Data'!R44-'Original Data'!$U$44)/('Original Data'!$V$44-'Original Data'!$U$44)</f>
        <v>0.59549888574193954</v>
      </c>
      <c r="S44" s="51">
        <f>('Original Data'!S44-'Original Data'!$U$44)/('Original Data'!$V$44-'Original Data'!$U$44)</f>
        <v>0.81863508493772541</v>
      </c>
      <c r="T44" s="51">
        <f>('Original Data'!T44-'Original Data'!$U$44)/('Original Data'!$V$44-'Original Data'!$U$44)</f>
        <v>0</v>
      </c>
      <c r="U44" s="58">
        <f t="shared" si="0"/>
        <v>0</v>
      </c>
      <c r="V44" s="58">
        <f t="shared" si="1"/>
        <v>1</v>
      </c>
    </row>
    <row r="45" spans="1:22" s="58" customFormat="1" x14ac:dyDescent="0.25">
      <c r="B45" s="24" t="s">
        <v>55</v>
      </c>
      <c r="C45" s="22" t="s">
        <v>56</v>
      </c>
      <c r="D45" s="161">
        <f>('Original Data'!$V$45-'Original Data'!D45)/('Original Data'!$V$45-'Original Data'!$U$45)</f>
        <v>0.82626538987688103</v>
      </c>
      <c r="E45" s="161">
        <f>('Original Data'!$V$45-'Original Data'!E45)/('Original Data'!$V$45-'Original Data'!$U$45)</f>
        <v>0.53761969904240769</v>
      </c>
      <c r="F45" s="161">
        <f>('Original Data'!$V$45-'Original Data'!F45)/('Original Data'!$V$45-'Original Data'!$U$45)</f>
        <v>0.31440948472412217</v>
      </c>
      <c r="G45" s="161">
        <f>('Original Data'!$V$45-'Original Data'!G45)/('Original Data'!$V$45-'Original Data'!$U$45)</f>
        <v>0.3226174190606475</v>
      </c>
      <c r="H45" s="161">
        <f>('Original Data'!$V$45-'Original Data'!H45)/('Original Data'!$V$45-'Original Data'!$U$45)</f>
        <v>0.24350205198358413</v>
      </c>
      <c r="I45" s="161">
        <f>('Original Data'!$V$45-'Original Data'!I45)/('Original Data'!$V$45-'Original Data'!$U$45)</f>
        <v>0.15344277245782043</v>
      </c>
      <c r="J45" s="161">
        <f>('Original Data'!$V$45-'Original Data'!J45)/('Original Data'!$V$45-'Original Data'!$U$45)</f>
        <v>0.63474692202462379</v>
      </c>
      <c r="K45" s="161">
        <f>('Original Data'!$V$45-'Original Data'!K45)/('Original Data'!$V$45-'Original Data'!$U$45)</f>
        <v>0.65458276333789334</v>
      </c>
      <c r="L45" s="161">
        <f>('Original Data'!$V$45-'Original Data'!L45)/('Original Data'!$V$45-'Original Data'!$U$45)</f>
        <v>0.56178750569995439</v>
      </c>
      <c r="M45" s="161">
        <f>('Original Data'!$V$45-'Original Data'!M45)/('Original Data'!$V$45-'Original Data'!$U$45)</f>
        <v>0.83287733698130417</v>
      </c>
      <c r="N45" s="161">
        <f>('Original Data'!$V$45-'Original Data'!N45)/('Original Data'!$V$45-'Original Data'!$U$45)</f>
        <v>0.4270405836753306</v>
      </c>
      <c r="O45" s="161">
        <f>('Original Data'!$V$45-'Original Data'!O45)/('Original Data'!$V$45-'Original Data'!$U$45)</f>
        <v>0.41472868217054265</v>
      </c>
      <c r="P45" s="161">
        <f>('Original Data'!$V$45-'Original Data'!P45)/('Original Data'!$V$45-'Original Data'!$U$45)</f>
        <v>0.36890104879160968</v>
      </c>
      <c r="Q45" s="161">
        <f>('Original Data'!$V$45-'Original Data'!Q45)/('Original Data'!$V$45-'Original Data'!$U$45)</f>
        <v>0.78932968536251724</v>
      </c>
      <c r="R45" s="161">
        <f>('Original Data'!$V$45-'Original Data'!R45)/('Original Data'!$V$45-'Original Data'!$U$45)</f>
        <v>0</v>
      </c>
      <c r="S45" s="161">
        <f>('Original Data'!$V$45-'Original Data'!S45)/('Original Data'!$V$45-'Original Data'!$U$45)</f>
        <v>0.50524395804833566</v>
      </c>
      <c r="T45" s="161">
        <f>('Original Data'!$V$45-'Original Data'!T45)/('Original Data'!$V$45-'Original Data'!$U$45)</f>
        <v>1</v>
      </c>
      <c r="U45" s="58">
        <f t="shared" si="0"/>
        <v>0</v>
      </c>
      <c r="V45" s="58">
        <f t="shared" si="1"/>
        <v>1</v>
      </c>
    </row>
    <row r="46" spans="1:22" s="58" customFormat="1" x14ac:dyDescent="0.25">
      <c r="B46" s="15" t="s">
        <v>58</v>
      </c>
      <c r="C46" s="19" t="s">
        <v>59</v>
      </c>
      <c r="D46" s="161">
        <f>('Original Data'!$V$46-'Original Data'!D46)/('Original Data'!$V$46-'Original Data'!$U$46)</f>
        <v>0.85468911027138439</v>
      </c>
      <c r="E46" s="161">
        <f>('Original Data'!$V$46-'Original Data'!E46)/('Original Data'!$V$46-'Original Data'!$U$46)</f>
        <v>0.84713156990724836</v>
      </c>
      <c r="F46" s="161">
        <f>('Original Data'!$V$46-'Original Data'!F46)/('Original Data'!$V$46-'Original Data'!$U$46)</f>
        <v>0.73857780831329445</v>
      </c>
      <c r="G46" s="161">
        <f>('Original Data'!$V$46-'Original Data'!G46)/('Original Data'!$V$46-'Original Data'!$U$46)</f>
        <v>0.58055650979044993</v>
      </c>
      <c r="H46" s="161">
        <f>('Original Data'!$V$46-'Original Data'!H46)/('Original Data'!$V$46-'Original Data'!$U$46)</f>
        <v>0.26794915836482314</v>
      </c>
      <c r="I46" s="161">
        <f>('Original Data'!$V$46-'Original Data'!I46)/('Original Data'!$V$46-'Original Data'!$U$46)</f>
        <v>0.56681552731020268</v>
      </c>
      <c r="J46" s="161">
        <f>('Original Data'!$V$46-'Original Data'!J46)/('Original Data'!$V$46-'Original Data'!$U$46)</f>
        <v>0.87530058399175548</v>
      </c>
      <c r="K46" s="161">
        <f>('Original Data'!$V$46-'Original Data'!K46)/('Original Data'!$V$46-'Original Data'!$U$46)</f>
        <v>0.74201305393335626</v>
      </c>
      <c r="L46" s="161">
        <f>('Original Data'!$V$46-'Original Data'!L46)/('Original Data'!$V$46-'Original Data'!$U$46)</f>
        <v>0</v>
      </c>
      <c r="M46" s="161">
        <f>('Original Data'!$V$46-'Original Data'!M46)/('Original Data'!$V$46-'Original Data'!$U$46)</f>
        <v>0.97389213328752999</v>
      </c>
      <c r="N46" s="161">
        <f>('Original Data'!$V$46-'Original Data'!N46)/('Original Data'!$V$46-'Original Data'!$U$46)</f>
        <v>0.83819993129508752</v>
      </c>
      <c r="O46" s="161">
        <f>('Original Data'!$V$46-'Original Data'!O46)/('Original Data'!$V$46-'Original Data'!$U$46)</f>
        <v>0.74201305393335626</v>
      </c>
      <c r="P46" s="161">
        <f>('Original Data'!$V$46-'Original Data'!P46)/('Original Data'!$V$46-'Original Data'!$U$46)</f>
        <v>0.7007901064926142</v>
      </c>
      <c r="Q46" s="161">
        <f>('Original Data'!$V$46-'Original Data'!Q46)/('Original Data'!$V$46-'Original Data'!$U$46)</f>
        <v>0.84884919271727932</v>
      </c>
      <c r="R46" s="161">
        <f>('Original Data'!$V$46-'Original Data'!R46)/('Original Data'!$V$46-'Original Data'!$U$46)</f>
        <v>0.38131226382686356</v>
      </c>
      <c r="S46" s="161">
        <f>('Original Data'!$V$46-'Original Data'!S46)/('Original Data'!$V$46-'Original Data'!$U$46)</f>
        <v>0.77293026451391278</v>
      </c>
      <c r="T46" s="161">
        <f>('Original Data'!$V$46-'Original Data'!T46)/('Original Data'!$V$46-'Original Data'!$U$46)</f>
        <v>1</v>
      </c>
      <c r="U46" s="58">
        <f t="shared" si="0"/>
        <v>0</v>
      </c>
      <c r="V46" s="58">
        <f t="shared" si="1"/>
        <v>1</v>
      </c>
    </row>
    <row r="47" spans="1:22" s="58" customFormat="1" ht="15.75" thickBot="1" x14ac:dyDescent="0.3">
      <c r="A47" s="171" t="s">
        <v>146</v>
      </c>
      <c r="B47" s="47" t="s">
        <v>71</v>
      </c>
      <c r="C47" s="172" t="s">
        <v>20</v>
      </c>
      <c r="D47" s="51">
        <f>('Original Data'!D47-'Original Data'!$U$47)/('Original Data'!$V$47-'Original Data'!$U$47)</f>
        <v>0.40366972477064211</v>
      </c>
      <c r="E47" s="51">
        <f>('Original Data'!E47-'Original Data'!$U$47)/('Original Data'!$V$47-'Original Data'!$U$47)</f>
        <v>0.6330275229357798</v>
      </c>
      <c r="F47" s="51">
        <f>('Original Data'!F47-'Original Data'!$U$47)/('Original Data'!$V$47-'Original Data'!$U$47)</f>
        <v>0.35779816513761459</v>
      </c>
      <c r="G47" s="51">
        <f>('Original Data'!G47-'Original Data'!$U$47)/('Original Data'!$V$47-'Original Data'!$U$47)</f>
        <v>0.8165137614678899</v>
      </c>
      <c r="H47" s="51">
        <f>('Original Data'!H47-'Original Data'!$U$47)/('Original Data'!$V$47-'Original Data'!$U$47)</f>
        <v>1</v>
      </c>
      <c r="I47" s="51">
        <f>('Original Data'!I47-'Original Data'!$U$47)/('Original Data'!$V$47-'Original Data'!$U$47)</f>
        <v>0.58715596330275222</v>
      </c>
      <c r="J47" s="51">
        <f>('Original Data'!J47-'Original Data'!$U$47)/('Original Data'!$V$47-'Original Data'!$U$47)</f>
        <v>0.49541284403669716</v>
      </c>
      <c r="K47" s="51">
        <f>('Original Data'!K47-'Original Data'!$U$47)/('Original Data'!$V$47-'Original Data'!$U$47)</f>
        <v>0.72477064220183485</v>
      </c>
      <c r="L47" s="51">
        <f>('Original Data'!L47-'Original Data'!$U$47)/('Original Data'!$V$47-'Original Data'!$U$47)</f>
        <v>0.95412844036697242</v>
      </c>
      <c r="M47" s="51">
        <f>('Original Data'!M47-'Original Data'!$U$47)/('Original Data'!$V$47-'Original Data'!$U$47)</f>
        <v>0.12844036697247696</v>
      </c>
      <c r="N47" s="51">
        <f>('Original Data'!N47-'Original Data'!$U$47)/('Original Data'!$V$47-'Original Data'!$U$47)</f>
        <v>0.31192660550458706</v>
      </c>
      <c r="O47" s="51">
        <f>('Original Data'!O47-'Original Data'!$U$47)/('Original Data'!$V$47-'Original Data'!$U$47)</f>
        <v>0.44954128440366964</v>
      </c>
      <c r="P47" s="51">
        <f>('Original Data'!P47-'Original Data'!$U$47)/('Original Data'!$V$47-'Original Data'!$U$47)</f>
        <v>0.6330275229357798</v>
      </c>
      <c r="Q47" s="51">
        <f>('Original Data'!Q47-'Original Data'!$U$47)/('Original Data'!$V$47-'Original Data'!$U$47)</f>
        <v>0.6330275229357798</v>
      </c>
      <c r="R47" s="51">
        <f>('Original Data'!R47-'Original Data'!$U$47)/('Original Data'!$V$47-'Original Data'!$U$47)</f>
        <v>0.44954128440366964</v>
      </c>
      <c r="S47" s="51">
        <f>('Original Data'!S47-'Original Data'!$U$47)/('Original Data'!$V$47-'Original Data'!$U$47)</f>
        <v>0.54128440366972475</v>
      </c>
      <c r="T47" s="51">
        <f>('Original Data'!T47-'Original Data'!$U$47)/('Original Data'!$V$47-'Original Data'!$U$47)</f>
        <v>0</v>
      </c>
      <c r="U47" s="58">
        <f t="shared" si="0"/>
        <v>0</v>
      </c>
      <c r="V47" s="58">
        <f t="shared" si="1"/>
        <v>1</v>
      </c>
    </row>
    <row r="48" spans="1:22" s="58" customFormat="1" x14ac:dyDescent="0.25">
      <c r="A48" s="171"/>
      <c r="B48" s="14" t="s">
        <v>57</v>
      </c>
      <c r="C48" s="19" t="s">
        <v>56</v>
      </c>
      <c r="D48" s="161">
        <f>('Original Data'!$V$48-'Original Data'!D48)/('Original Data'!$V$48-'Original Data'!$U$48)</f>
        <v>0.42778918548939082</v>
      </c>
      <c r="E48" s="161">
        <f>('Original Data'!$V$48-'Original Data'!E48)/('Original Data'!$V$48-'Original Data'!$U$48)</f>
        <v>0.9110198494182068</v>
      </c>
      <c r="F48" s="161">
        <f>('Original Data'!$V$48-'Original Data'!F48)/('Original Data'!$V$48-'Original Data'!$U$48)</f>
        <v>0.57289527720739231</v>
      </c>
      <c r="G48" s="161">
        <f>('Original Data'!$V$48-'Original Data'!G48)/('Original Data'!$V$48-'Original Data'!$U$48)</f>
        <v>0.96509240246406569</v>
      </c>
      <c r="H48" s="161">
        <f>('Original Data'!$V$48-'Original Data'!H48)/('Original Data'!$V$48-'Original Data'!$U$48)</f>
        <v>0.96509240246406569</v>
      </c>
      <c r="I48" s="161">
        <f>('Original Data'!$V$48-'Original Data'!I48)/('Original Data'!$V$48-'Original Data'!$U$48)</f>
        <v>0</v>
      </c>
      <c r="J48" s="161">
        <f>('Original Data'!$V$48-'Original Data'!J48)/('Original Data'!$V$48-'Original Data'!$U$48)</f>
        <v>0.93566050650239563</v>
      </c>
      <c r="K48" s="161">
        <f>('Original Data'!$V$48-'Original Data'!K48)/('Original Data'!$V$48-'Original Data'!$U$48)</f>
        <v>0.84531143052703628</v>
      </c>
      <c r="L48" s="161">
        <f>('Original Data'!$V$48-'Original Data'!L48)/('Original Data'!$V$48-'Original Data'!$U$48)</f>
        <v>0.9917864476386038</v>
      </c>
      <c r="M48" s="161">
        <f>('Original Data'!$V$48-'Original Data'!M48)/('Original Data'!$V$48-'Original Data'!$U$48)</f>
        <v>0.10472279260780283</v>
      </c>
      <c r="N48" s="161">
        <f>('Original Data'!$V$48-'Original Data'!N48)/('Original Data'!$V$48-'Original Data'!$U$48)</f>
        <v>0.14647501711156746</v>
      </c>
      <c r="O48" s="161">
        <f>('Original Data'!$V$48-'Original Data'!O48)/('Original Data'!$V$48-'Original Data'!$U$48)</f>
        <v>0.82956878850102678</v>
      </c>
      <c r="P48" s="161">
        <f>('Original Data'!$V$48-'Original Data'!P48)/('Original Data'!$V$48-'Original Data'!$U$48)</f>
        <v>1</v>
      </c>
      <c r="Q48" s="161">
        <f>('Original Data'!$V$48-'Original Data'!Q48)/('Original Data'!$V$48-'Original Data'!$U$48)</f>
        <v>0.85215605749486656</v>
      </c>
      <c r="R48" s="161">
        <f>('Original Data'!$V$48-'Original Data'!R48)/('Original Data'!$V$48-'Original Data'!$U$48)</f>
        <v>0.92950034223134848</v>
      </c>
      <c r="S48" s="161">
        <f>('Original Data'!$V$48-'Original Data'!S48)/('Original Data'!$V$48-'Original Data'!$U$48)</f>
        <v>0.98904859685147162</v>
      </c>
      <c r="T48" s="161">
        <f>('Original Data'!$V$48-'Original Data'!T48)/('Original Data'!$V$48-'Original Data'!$U$48)</f>
        <v>0.35934291581108829</v>
      </c>
      <c r="U48" s="58">
        <f t="shared" si="0"/>
        <v>0</v>
      </c>
      <c r="V48" s="58">
        <f t="shared" si="1"/>
        <v>1</v>
      </c>
    </row>
    <row r="49" spans="1:22" s="58" customFormat="1" ht="15.75" thickBot="1" x14ac:dyDescent="0.3">
      <c r="A49" s="171"/>
      <c r="B49" s="172" t="s">
        <v>88</v>
      </c>
      <c r="C49" s="72" t="s">
        <v>22</v>
      </c>
      <c r="D49" s="161">
        <f>('Original Data'!$V$49-'Original Data'!D49)/('Original Data'!$V$49-'Original Data'!$U$49)</f>
        <v>0.76666666666666661</v>
      </c>
      <c r="E49" s="161">
        <f>('Original Data'!$V$49-'Original Data'!E49)/('Original Data'!$V$49-'Original Data'!$U$49)</f>
        <v>0.20000000000000015</v>
      </c>
      <c r="F49" s="161">
        <f>('Original Data'!$V$49-'Original Data'!F49)/('Original Data'!$V$49-'Original Data'!$U$49)</f>
        <v>0.73333333333333328</v>
      </c>
      <c r="G49" s="161">
        <f>('Original Data'!$V$49-'Original Data'!G49)/('Original Data'!$V$49-'Original Data'!$U$49)</f>
        <v>1</v>
      </c>
      <c r="H49" s="161">
        <f>('Original Data'!$V$49-'Original Data'!H49)/('Original Data'!$V$49-'Original Data'!$U$49)</f>
        <v>0.73333333333333328</v>
      </c>
      <c r="I49" s="161">
        <f>('Original Data'!$V$49-'Original Data'!I49)/('Original Data'!$V$49-'Original Data'!$U$49)</f>
        <v>0.16666666666666663</v>
      </c>
      <c r="J49" s="161">
        <f>('Original Data'!$V$49-'Original Data'!J49)/('Original Data'!$V$49-'Original Data'!$U$49)</f>
        <v>0.76666666666666661</v>
      </c>
      <c r="K49" s="161">
        <f>('Original Data'!$V$49-'Original Data'!K49)/('Original Data'!$V$49-'Original Data'!$U$49)</f>
        <v>0.43333333333333335</v>
      </c>
      <c r="L49" s="161">
        <f>('Original Data'!$V$49-'Original Data'!L49)/('Original Data'!$V$49-'Original Data'!$U$49)</f>
        <v>0.3000000000000001</v>
      </c>
      <c r="M49" s="161">
        <f>('Original Data'!$V$49-'Original Data'!M49)/('Original Data'!$V$49-'Original Data'!$U$49)</f>
        <v>0.43333333333333335</v>
      </c>
      <c r="N49" s="161">
        <f>('Original Data'!$V$49-'Original Data'!N49)/('Original Data'!$V$49-'Original Data'!$U$49)</f>
        <v>0.8666666666666667</v>
      </c>
      <c r="O49" s="161">
        <f>('Original Data'!$V$49-'Original Data'!O49)/('Original Data'!$V$49-'Original Data'!$U$49)</f>
        <v>0.16666666666666663</v>
      </c>
      <c r="P49" s="161">
        <f>('Original Data'!$V$49-'Original Data'!P49)/('Original Data'!$V$49-'Original Data'!$U$49)</f>
        <v>0.89999999999999991</v>
      </c>
      <c r="Q49" s="161">
        <f>('Original Data'!$V$49-'Original Data'!Q49)/('Original Data'!$V$49-'Original Data'!$U$49)</f>
        <v>0.33333333333333343</v>
      </c>
      <c r="R49" s="161">
        <f>('Original Data'!$V$49-'Original Data'!R49)/('Original Data'!$V$49-'Original Data'!$U$49)</f>
        <v>0.8666666666666667</v>
      </c>
      <c r="S49" s="161">
        <f>('Original Data'!$V$49-'Original Data'!S49)/('Original Data'!$V$49-'Original Data'!$U$49)</f>
        <v>0.76666666666666661</v>
      </c>
      <c r="T49" s="161">
        <f>('Original Data'!$V$49-'Original Data'!T49)/('Original Data'!$V$49-'Original Data'!$U$49)</f>
        <v>0</v>
      </c>
      <c r="U49" s="58">
        <f t="shared" si="0"/>
        <v>0</v>
      </c>
      <c r="V49" s="58">
        <f t="shared" si="1"/>
        <v>1</v>
      </c>
    </row>
    <row r="50" spans="1:22" s="58" customFormat="1" x14ac:dyDescent="0.25">
      <c r="A50" s="171"/>
      <c r="B50" s="193" t="s">
        <v>147</v>
      </c>
      <c r="C50" s="19" t="s">
        <v>22</v>
      </c>
      <c r="D50" s="161">
        <f>('Original Data'!$V$50-'Original Data'!D50)/('Original Data'!$V$50-'Original Data'!$U$50)</f>
        <v>0.6305164319248826</v>
      </c>
      <c r="E50" s="161">
        <f>('Original Data'!$V$50-'Original Data'!E50)/('Original Data'!$V$50-'Original Data'!$U$50)</f>
        <v>0.75680751173708927</v>
      </c>
      <c r="F50" s="161">
        <f>('Original Data'!$V$50-'Original Data'!F50)/('Original Data'!$V$50-'Original Data'!$U$50)</f>
        <v>0.70680751173708911</v>
      </c>
      <c r="G50" s="161">
        <f>('Original Data'!$V$50-'Original Data'!G50)/('Original Data'!$V$50-'Original Data'!$U$50)</f>
        <v>1</v>
      </c>
      <c r="H50" s="161">
        <f>('Original Data'!$V$50-'Original Data'!H50)/('Original Data'!$V$50-'Original Data'!$U$50)</f>
        <v>0.81173708920187782</v>
      </c>
      <c r="I50" s="161">
        <f>('Original Data'!$V$50-'Original Data'!I50)/('Original Data'!$V$50-'Original Data'!$U$50)</f>
        <v>0</v>
      </c>
      <c r="J50" s="161">
        <f>('Original Data'!$V$50-'Original Data'!J50)/('Original Data'!$V$50-'Original Data'!$U$50)</f>
        <v>0.76478873239436618</v>
      </c>
      <c r="K50" s="161">
        <f>('Original Data'!$V$50-'Original Data'!K50)/('Original Data'!$V$50-'Original Data'!$U$50)</f>
        <v>0.85563380281690149</v>
      </c>
      <c r="L50" s="161">
        <f>('Original Data'!$V$50-'Original Data'!L50)/('Original Data'!$V$50-'Original Data'!$U$50)</f>
        <v>0.80798122065727696</v>
      </c>
      <c r="M50" s="161">
        <f>('Original Data'!$V$50-'Original Data'!M50)/('Original Data'!$V$50-'Original Data'!$U$50)</f>
        <v>0.31431924882629109</v>
      </c>
      <c r="N50" s="161">
        <f>('Original Data'!$V$50-'Original Data'!N50)/('Original Data'!$V$50-'Original Data'!$U$50)</f>
        <v>0.5936619718309859</v>
      </c>
      <c r="O50" s="161">
        <f>('Original Data'!$V$50-'Original Data'!O50)/('Original Data'!$V$50-'Original Data'!$U$50)</f>
        <v>0.5936619718309859</v>
      </c>
      <c r="P50" s="161">
        <f>('Original Data'!$V$50-'Original Data'!P50)/('Original Data'!$V$50-'Original Data'!$U$50)</f>
        <v>0.85446009389671351</v>
      </c>
      <c r="Q50" s="161">
        <f>('Original Data'!$V$50-'Original Data'!Q50)/('Original Data'!$V$50-'Original Data'!$U$50)</f>
        <v>0.7072769953051643</v>
      </c>
      <c r="R50" s="161">
        <f>('Original Data'!$V$50-'Original Data'!R50)/('Original Data'!$V$50-'Original Data'!$U$50)</f>
        <v>0.98333333333333328</v>
      </c>
      <c r="S50" s="161">
        <f>('Original Data'!$V$50-'Original Data'!S50)/('Original Data'!$V$50-'Original Data'!$U$50)</f>
        <v>0.77136150234741785</v>
      </c>
      <c r="T50" s="161">
        <f>('Original Data'!$V$50-'Original Data'!T50)/('Original Data'!$V$50-'Original Data'!$U$50)</f>
        <v>0.23873239436619723</v>
      </c>
      <c r="U50" s="58">
        <f t="shared" si="0"/>
        <v>0</v>
      </c>
      <c r="V50" s="58">
        <f t="shared" si="1"/>
        <v>1</v>
      </c>
    </row>
    <row r="51" spans="1:22" s="58" customFormat="1" x14ac:dyDescent="0.25">
      <c r="A51" s="171"/>
      <c r="B51" s="46" t="s">
        <v>148</v>
      </c>
      <c r="C51" s="19" t="s">
        <v>22</v>
      </c>
      <c r="D51" s="161">
        <f>('Original Data'!$V$51-'Original Data'!D51)/('Original Data'!$V$51-'Original Data'!$U$51)</f>
        <v>6.8965517241379226E-2</v>
      </c>
      <c r="E51" s="161">
        <f>('Original Data'!$V$51-'Original Data'!E51)/('Original Data'!$V$51-'Original Data'!$U$51)</f>
        <v>0.91379310344827591</v>
      </c>
      <c r="F51" s="161">
        <f>('Original Data'!$V$51-'Original Data'!F51)/('Original Data'!$V$51-'Original Data'!$U$51)</f>
        <v>0.46551724137931033</v>
      </c>
      <c r="G51" s="161">
        <f>('Original Data'!$V$51-'Original Data'!G51)/('Original Data'!$V$51-'Original Data'!$U$51)</f>
        <v>0.90517241379310343</v>
      </c>
      <c r="H51" s="161">
        <f>('Original Data'!$V$51-'Original Data'!H51)/('Original Data'!$V$51-'Original Data'!$U$51)</f>
        <v>0.91379310344827591</v>
      </c>
      <c r="I51" s="161">
        <f>('Original Data'!$V$51-'Original Data'!I51)/('Original Data'!$V$51-'Original Data'!$U$51)</f>
        <v>0.81896551724137934</v>
      </c>
      <c r="J51" s="161">
        <f>('Original Data'!$V$51-'Original Data'!J51)/('Original Data'!$V$51-'Original Data'!$U$51)</f>
        <v>0.61206896551724133</v>
      </c>
      <c r="K51" s="161">
        <f>('Original Data'!$V$51-'Original Data'!K51)/('Original Data'!$V$51-'Original Data'!$U$51)</f>
        <v>0.87068965517241381</v>
      </c>
      <c r="L51" s="161">
        <f>('Original Data'!$V$51-'Original Data'!L51)/('Original Data'!$V$51-'Original Data'!$U$51)</f>
        <v>0.9568965517241379</v>
      </c>
      <c r="M51" s="161">
        <f>('Original Data'!$V$51-'Original Data'!M51)/('Original Data'!$V$51-'Original Data'!$U$51)</f>
        <v>0.65517241379310343</v>
      </c>
      <c r="N51" s="161">
        <f>('Original Data'!$V$51-'Original Data'!N51)/('Original Data'!$V$51-'Original Data'!$U$51)</f>
        <v>0.89655172413793105</v>
      </c>
      <c r="O51" s="161">
        <f>('Original Data'!$V$51-'Original Data'!O51)/('Original Data'!$V$51-'Original Data'!$U$51)</f>
        <v>0.73275862068965525</v>
      </c>
      <c r="P51" s="161">
        <f>('Original Data'!$V$51-'Original Data'!P51)/('Original Data'!$V$51-'Original Data'!$U$51)</f>
        <v>0</v>
      </c>
      <c r="Q51" s="161">
        <f>('Original Data'!$V$51-'Original Data'!Q51)/('Original Data'!$V$51-'Original Data'!$U$51)</f>
        <v>0.97413793103448265</v>
      </c>
      <c r="R51" s="161">
        <f>('Original Data'!$V$51-'Original Data'!R51)/('Original Data'!$V$51-'Original Data'!$U$51)</f>
        <v>0.91379310344827591</v>
      </c>
      <c r="S51" s="161">
        <f>('Original Data'!$V$51-'Original Data'!S51)/('Original Data'!$V$51-'Original Data'!$U$51)</f>
        <v>1</v>
      </c>
      <c r="T51" s="161">
        <f>('Original Data'!$V$51-'Original Data'!T51)/('Original Data'!$V$51-'Original Data'!$U$51)</f>
        <v>0.9568965517241379</v>
      </c>
      <c r="U51" s="58">
        <f t="shared" si="0"/>
        <v>0</v>
      </c>
      <c r="V51" s="58">
        <f t="shared" si="1"/>
        <v>1</v>
      </c>
    </row>
    <row r="52" spans="1:22" s="58" customFormat="1" x14ac:dyDescent="0.25">
      <c r="A52" s="171"/>
      <c r="B52" s="46" t="s">
        <v>149</v>
      </c>
      <c r="C52" s="19" t="s">
        <v>22</v>
      </c>
      <c r="D52" s="161">
        <f>('Original Data'!$V$52-'Original Data'!D52)/('Original Data'!$V$52-'Original Data'!$U$52)</f>
        <v>0.45283018867924535</v>
      </c>
      <c r="E52" s="161">
        <f>('Original Data'!$V$52-'Original Data'!E52)/('Original Data'!$V$52-'Original Data'!$U$52)</f>
        <v>0.7735849056603773</v>
      </c>
      <c r="F52" s="161">
        <f>('Original Data'!$V$52-'Original Data'!F52)/('Original Data'!$V$52-'Original Data'!$U$52)</f>
        <v>0.52830188679245282</v>
      </c>
      <c r="G52" s="161">
        <f>('Original Data'!$V$52-'Original Data'!G52)/('Original Data'!$V$52-'Original Data'!$U$52)</f>
        <v>0.7735849056603773</v>
      </c>
      <c r="H52" s="161">
        <f>('Original Data'!$V$52-'Original Data'!H52)/('Original Data'!$V$52-'Original Data'!$U$52)</f>
        <v>1</v>
      </c>
      <c r="I52" s="161">
        <f>('Original Data'!$V$52-'Original Data'!I52)/('Original Data'!$V$52-'Original Data'!$U$52)</f>
        <v>0.60377358490566047</v>
      </c>
      <c r="J52" s="161">
        <f>('Original Data'!$V$52-'Original Data'!J52)/('Original Data'!$V$52-'Original Data'!$U$52)</f>
        <v>0.7735849056603773</v>
      </c>
      <c r="K52" s="161">
        <f>('Original Data'!$V$52-'Original Data'!K52)/('Original Data'!$V$52-'Original Data'!$U$52)</f>
        <v>0.86792452830188671</v>
      </c>
      <c r="L52" s="161">
        <f>('Original Data'!$V$52-'Original Data'!L52)/('Original Data'!$V$52-'Original Data'!$U$52)</f>
        <v>0.90566037735849059</v>
      </c>
      <c r="M52" s="161">
        <f>('Original Data'!$V$52-'Original Data'!M52)/('Original Data'!$V$52-'Original Data'!$U$52)</f>
        <v>0.39622641509433959</v>
      </c>
      <c r="N52" s="161">
        <f>('Original Data'!$V$52-'Original Data'!N52)/('Original Data'!$V$52-'Original Data'!$U$52)</f>
        <v>0.50943396226415094</v>
      </c>
      <c r="O52" s="161">
        <f>('Original Data'!$V$52-'Original Data'!O52)/('Original Data'!$V$52-'Original Data'!$U$52)</f>
        <v>0.41509433962264158</v>
      </c>
      <c r="P52" s="161">
        <f>('Original Data'!$V$52-'Original Data'!P52)/('Original Data'!$V$52-'Original Data'!$U$52)</f>
        <v>0.92452830188679258</v>
      </c>
      <c r="Q52" s="161">
        <f>('Original Data'!$V$52-'Original Data'!Q52)/('Original Data'!$V$52-'Original Data'!$U$52)</f>
        <v>0.84905660377358494</v>
      </c>
      <c r="R52" s="161">
        <f>('Original Data'!$V$52-'Original Data'!R52)/('Original Data'!$V$52-'Original Data'!$U$52)</f>
        <v>0.83018867924528317</v>
      </c>
      <c r="S52" s="161">
        <f>('Original Data'!$V$52-'Original Data'!S52)/('Original Data'!$V$52-'Original Data'!$U$52)</f>
        <v>1</v>
      </c>
      <c r="T52" s="161">
        <f>('Original Data'!$V$52-'Original Data'!T52)/('Original Data'!$V$52-'Original Data'!$U$52)</f>
        <v>0</v>
      </c>
      <c r="U52" s="58">
        <f t="shared" si="0"/>
        <v>0</v>
      </c>
      <c r="V52" s="58">
        <f t="shared" si="1"/>
        <v>1</v>
      </c>
    </row>
    <row r="53" spans="1:22" s="58" customFormat="1" x14ac:dyDescent="0.25">
      <c r="A53" s="171"/>
      <c r="B53" s="193" t="s">
        <v>150</v>
      </c>
      <c r="C53" s="14" t="s">
        <v>20</v>
      </c>
      <c r="D53" s="51">
        <f>('Original Data'!D53-'Original Data'!$U$53)/('Original Data'!$V$53-'Original Data'!$U$53)</f>
        <v>0.14648910411622276</v>
      </c>
      <c r="E53" s="51">
        <f>('Original Data'!E53-'Original Data'!$U$53)/('Original Data'!$V$53-'Original Data'!$U$53)</f>
        <v>0.21973365617433419</v>
      </c>
      <c r="F53" s="51">
        <f>('Original Data'!F53-'Original Data'!$U$53)/('Original Data'!$V$53-'Original Data'!$U$53)</f>
        <v>1</v>
      </c>
      <c r="G53" s="51">
        <f>('Original Data'!G53-'Original Data'!$U$53)/('Original Data'!$V$53-'Original Data'!$U$53)</f>
        <v>0</v>
      </c>
      <c r="H53" s="51">
        <f>('Original Data'!H53-'Original Data'!$U$53)/('Original Data'!$V$53-'Original Data'!$U$53)</f>
        <v>0.2439467312348669</v>
      </c>
      <c r="I53" s="51">
        <f>('Original Data'!I53-'Original Data'!$U$53)/('Original Data'!$V$53-'Original Data'!$U$53)</f>
        <v>0.25332929782082331</v>
      </c>
      <c r="J53" s="51">
        <f>('Original Data'!J53-'Original Data'!$U$53)/('Original Data'!$V$53-'Original Data'!$U$53)</f>
        <v>0.24515738498789352</v>
      </c>
      <c r="K53" s="51">
        <f>('Original Data'!K53-'Original Data'!$U$53)/('Original Data'!$V$53-'Original Data'!$U$53)</f>
        <v>0.2545399515738499</v>
      </c>
      <c r="L53" s="51">
        <f>('Original Data'!L53-'Original Data'!$U$53)/('Original Data'!$V$53-'Original Data'!$U$53)</f>
        <v>0.24303874092009689</v>
      </c>
      <c r="M53" s="51">
        <f>('Original Data'!M53-'Original Data'!$U$53)/('Original Data'!$V$53-'Original Data'!$U$53)</f>
        <v>0.15223970944309931</v>
      </c>
      <c r="N53" s="51">
        <f>('Original Data'!N53-'Original Data'!$U$53)/('Original Data'!$V$53-'Original Data'!$U$53)</f>
        <v>0.26452784503631965</v>
      </c>
      <c r="O53" s="51">
        <f>('Original Data'!O53-'Original Data'!$U$53)/('Original Data'!$V$53-'Original Data'!$U$53)</f>
        <v>0.12863196125907991</v>
      </c>
      <c r="P53" s="51">
        <f>('Original Data'!P53-'Original Data'!$U$53)/('Original Data'!$V$53-'Original Data'!$U$53)</f>
        <v>0.17705811138014532</v>
      </c>
      <c r="Q53" s="51">
        <f>('Original Data'!Q53-'Original Data'!$U$53)/('Original Data'!$V$53-'Original Data'!$U$53)</f>
        <v>4.9334140435835373E-2</v>
      </c>
      <c r="R53" s="51">
        <f>('Original Data'!R53-'Original Data'!$U$53)/('Original Data'!$V$53-'Original Data'!$U$53)</f>
        <v>0.17947941888619853</v>
      </c>
      <c r="S53" s="51">
        <f>('Original Data'!S53-'Original Data'!$U$53)/('Original Data'!$V$53-'Original Data'!$U$53)</f>
        <v>0.14951573849878938</v>
      </c>
      <c r="T53" s="51">
        <f>('Original Data'!T53-'Original Data'!$U$53)/('Original Data'!$V$53-'Original Data'!$U$53)</f>
        <v>0.17312348668280869</v>
      </c>
      <c r="U53" s="58">
        <f t="shared" si="0"/>
        <v>0</v>
      </c>
      <c r="V53" s="58">
        <f t="shared" si="1"/>
        <v>1</v>
      </c>
    </row>
    <row r="54" spans="1:22" s="58" customFormat="1" ht="15.75" thickBot="1" x14ac:dyDescent="0.3">
      <c r="A54" s="54"/>
      <c r="B54" s="46" t="s">
        <v>151</v>
      </c>
      <c r="C54" s="14" t="s">
        <v>20</v>
      </c>
      <c r="D54" s="51">
        <f>('Original Data'!D54-'Original Data'!$U$54)/('Original Data'!$V$54-'Original Data'!$U$54)</f>
        <v>7.0422535211267595E-2</v>
      </c>
      <c r="E54" s="51">
        <f>('Original Data'!E54-'Original Data'!$U$54)/('Original Data'!$V$54-'Original Data'!$U$54)</f>
        <v>0.57746478873239449</v>
      </c>
      <c r="F54" s="51">
        <f>('Original Data'!F54-'Original Data'!$U$54)/('Original Data'!$V$54-'Original Data'!$U$54)</f>
        <v>0.36619718309859117</v>
      </c>
      <c r="G54" s="51">
        <f>('Original Data'!G54-'Original Data'!$U$54)/('Original Data'!$V$54-'Original Data'!$U$54)</f>
        <v>1</v>
      </c>
      <c r="H54" s="51">
        <f>('Original Data'!H54-'Original Data'!$U$54)/('Original Data'!$V$54-'Original Data'!$U$54)</f>
        <v>1</v>
      </c>
      <c r="I54" s="51">
        <f>('Original Data'!I54-'Original Data'!$U$54)/('Original Data'!$V$54-'Original Data'!$U$54)</f>
        <v>0.27464788732394352</v>
      </c>
      <c r="J54" s="51">
        <f>('Original Data'!J54-'Original Data'!$U$54)/('Original Data'!$V$54-'Original Data'!$U$54)</f>
        <v>0.59154929577464721</v>
      </c>
      <c r="K54" s="51">
        <f>('Original Data'!K54-'Original Data'!$U$54)/('Original Data'!$V$54-'Original Data'!$U$54)</f>
        <v>0.72535211267605604</v>
      </c>
      <c r="L54" s="51">
        <f>('Original Data'!L54-'Original Data'!$U$54)/('Original Data'!$V$54-'Original Data'!$U$54)</f>
        <v>0.823943661971831</v>
      </c>
      <c r="M54" s="51">
        <f>('Original Data'!M54-'Original Data'!$U$54)/('Original Data'!$V$54-'Original Data'!$U$54)</f>
        <v>0</v>
      </c>
      <c r="N54" s="51">
        <f>('Original Data'!N54-'Original Data'!$U$54)/('Original Data'!$V$54-'Original Data'!$U$54)</f>
        <v>0.28873239436619674</v>
      </c>
      <c r="O54" s="51">
        <f>('Original Data'!O54-'Original Data'!$U$54)/('Original Data'!$V$54-'Original Data'!$U$54)</f>
        <v>4.2253521126760153E-2</v>
      </c>
      <c r="P54" s="51">
        <f>('Original Data'!P54-'Original Data'!$U$54)/('Original Data'!$V$54-'Original Data'!$U$54)</f>
        <v>0.85915492957746487</v>
      </c>
      <c r="Q54" s="51">
        <f>('Original Data'!Q54-'Original Data'!$U$54)/('Original Data'!$V$54-'Original Data'!$U$54)</f>
        <v>0.54225352112676062</v>
      </c>
      <c r="R54" s="51">
        <f>('Original Data'!R54-'Original Data'!$U$54)/('Original Data'!$V$54-'Original Data'!$U$54)</f>
        <v>0.71126760563380231</v>
      </c>
      <c r="S54" s="51">
        <f>('Original Data'!S54-'Original Data'!$U$54)/('Original Data'!$V$54-'Original Data'!$U$54)</f>
        <v>0.95070422535211252</v>
      </c>
      <c r="T54" s="51">
        <f>('Original Data'!T54-'Original Data'!$U$54)/('Original Data'!$V$54-'Original Data'!$U$54)</f>
        <v>2.1126760563380077E-2</v>
      </c>
      <c r="U54" s="58">
        <f t="shared" si="0"/>
        <v>0</v>
      </c>
      <c r="V54" s="58">
        <f t="shared" si="1"/>
        <v>1</v>
      </c>
    </row>
    <row r="55" spans="1:22" s="58" customFormat="1" x14ac:dyDescent="0.25">
      <c r="A55" s="170"/>
      <c r="B55" s="183" t="s">
        <v>116</v>
      </c>
      <c r="C55" s="202" t="s">
        <v>61</v>
      </c>
      <c r="D55" s="51">
        <f>('Original Data'!D55-'Original Data'!$U$55)/('Original Data'!$V$55-'Original Data'!$U$55)</f>
        <v>0.75409836065573776</v>
      </c>
      <c r="E55" s="51">
        <f>('Original Data'!E55-'Original Data'!$U$55)/('Original Data'!$V$55-'Original Data'!$U$55)</f>
        <v>0.81264637002341922</v>
      </c>
      <c r="F55" s="51">
        <f>('Original Data'!F55-'Original Data'!$U$55)/('Original Data'!$V$55-'Original Data'!$U$55)</f>
        <v>1</v>
      </c>
      <c r="G55" s="51">
        <f>('Original Data'!G55-'Original Data'!$U$55)/('Original Data'!$V$55-'Original Data'!$U$55)</f>
        <v>0.76346604215456682</v>
      </c>
      <c r="H55" s="51">
        <f>('Original Data'!H55-'Original Data'!$U$55)/('Original Data'!$V$55-'Original Data'!$U$55)</f>
        <v>0.92388758782201408</v>
      </c>
      <c r="I55" s="51">
        <f>('Original Data'!I55-'Original Data'!$U$55)/('Original Data'!$V$55-'Original Data'!$U$55)</f>
        <v>0.80093676814988302</v>
      </c>
      <c r="J55" s="51">
        <f>('Original Data'!J55-'Original Data'!$U$55)/('Original Data'!$V$55-'Original Data'!$U$55)</f>
        <v>0.61358313817330223</v>
      </c>
      <c r="K55" s="51">
        <f>('Original Data'!K55-'Original Data'!$U$55)/('Original Data'!$V$55-'Original Data'!$U$55)</f>
        <v>0.71896955503512883</v>
      </c>
      <c r="L55" s="51">
        <f>('Original Data'!L55-'Original Data'!$U$55)/('Original Data'!$V$55-'Original Data'!$U$55)</f>
        <v>0.94145199063231855</v>
      </c>
      <c r="M55" s="51">
        <f>('Original Data'!M55-'Original Data'!$U$55)/('Original Data'!$V$55-'Original Data'!$U$55)</f>
        <v>0.8231850117096019</v>
      </c>
      <c r="N55" s="51">
        <f>('Original Data'!N55-'Original Data'!$U$55)/('Original Data'!$V$55-'Original Data'!$U$55)</f>
        <v>0.87646370023419207</v>
      </c>
      <c r="O55" s="51">
        <f>('Original Data'!O55-'Original Data'!$U$55)/('Original Data'!$V$55-'Original Data'!$U$55)</f>
        <v>0.67564402810304447</v>
      </c>
      <c r="P55" s="51">
        <f>('Original Data'!P55-'Original Data'!$U$55)/('Original Data'!$V$55-'Original Data'!$U$55)</f>
        <v>0.75995316159250592</v>
      </c>
      <c r="Q55" s="51">
        <f>('Original Data'!Q55-'Original Data'!$U$55)/('Original Data'!$V$55-'Original Data'!$U$55)</f>
        <v>0.61358313817330223</v>
      </c>
      <c r="R55" s="51">
        <f>('Original Data'!R55-'Original Data'!$U$55)/('Original Data'!$V$55-'Original Data'!$U$55)</f>
        <v>0.85948477751756447</v>
      </c>
      <c r="S55" s="51">
        <f>('Original Data'!S55-'Original Data'!$U$55)/('Original Data'!$V$55-'Original Data'!$U$55)</f>
        <v>0.74824355971896961</v>
      </c>
      <c r="T55" s="51">
        <f>('Original Data'!T55-'Original Data'!$U$55)/('Original Data'!$V$55-'Original Data'!$U$55)</f>
        <v>0</v>
      </c>
      <c r="U55" s="58">
        <f t="shared" si="0"/>
        <v>0</v>
      </c>
      <c r="V55" s="58">
        <f t="shared" si="1"/>
        <v>1</v>
      </c>
    </row>
    <row r="56" spans="1:22" s="58" customFormat="1" x14ac:dyDescent="0.25">
      <c r="A56" s="170"/>
      <c r="B56" s="184" t="s">
        <v>62</v>
      </c>
      <c r="C56" s="151" t="s">
        <v>22</v>
      </c>
      <c r="D56" s="161">
        <f>('Original Data'!$V$56-'Original Data'!D56)/('Original Data'!$V$56-'Original Data'!$U$56)</f>
        <v>0.29779516358463737</v>
      </c>
      <c r="E56" s="161">
        <f>('Original Data'!$V$56-'Original Data'!E56)/('Original Data'!$V$56-'Original Data'!$U$56)</f>
        <v>0.82503556187766725</v>
      </c>
      <c r="F56" s="161">
        <f>('Original Data'!$V$56-'Original Data'!F56)/('Original Data'!$V$56-'Original Data'!$U$56)</f>
        <v>1</v>
      </c>
      <c r="G56" s="161">
        <f>('Original Data'!$V$56-'Original Data'!G56)/('Original Data'!$V$56-'Original Data'!$U$56)</f>
        <v>0.65860597439544821</v>
      </c>
      <c r="H56" s="161">
        <f>('Original Data'!$V$56-'Original Data'!H56)/('Original Data'!$V$56-'Original Data'!$U$56)</f>
        <v>0.76031294452347087</v>
      </c>
      <c r="I56" s="161">
        <f>('Original Data'!$V$56-'Original Data'!I56)/('Original Data'!$V$56-'Original Data'!$U$56)</f>
        <v>0.33157894736842108</v>
      </c>
      <c r="J56" s="161">
        <f>('Original Data'!$V$56-'Original Data'!J56)/('Original Data'!$V$56-'Original Data'!$U$56)</f>
        <v>0.91180654338549072</v>
      </c>
      <c r="K56" s="161">
        <f>('Original Data'!$V$56-'Original Data'!K56)/('Original Data'!$V$56-'Original Data'!$U$56)</f>
        <v>0.66571834992887635</v>
      </c>
      <c r="L56" s="161">
        <f>('Original Data'!$V$56-'Original Data'!L56)/('Original Data'!$V$56-'Original Data'!$U$56)</f>
        <v>0.69416785206258902</v>
      </c>
      <c r="M56" s="161">
        <f>('Original Data'!$V$56-'Original Data'!M56)/('Original Data'!$V$56-'Original Data'!$U$56)</f>
        <v>0.97012802275960175</v>
      </c>
      <c r="N56" s="161">
        <f>('Original Data'!$V$56-'Original Data'!N56)/('Original Data'!$V$56-'Original Data'!$U$56)</f>
        <v>0</v>
      </c>
      <c r="O56" s="161">
        <f>('Original Data'!$V$56-'Original Data'!O56)/('Original Data'!$V$56-'Original Data'!$U$56)</f>
        <v>7.7524893314367113E-2</v>
      </c>
      <c r="P56" s="161">
        <f>('Original Data'!$V$56-'Original Data'!P56)/('Original Data'!$V$56-'Original Data'!$U$56)</f>
        <v>0.96088193456614512</v>
      </c>
      <c r="Q56" s="161">
        <f>('Original Data'!$V$56-'Original Data'!Q56)/('Original Data'!$V$56-'Original Data'!$U$56)</f>
        <v>0.80227596017069702</v>
      </c>
      <c r="R56" s="161">
        <f>('Original Data'!$V$56-'Original Data'!R56)/('Original Data'!$V$56-'Original Data'!$U$56)</f>
        <v>0.71408250355618785</v>
      </c>
      <c r="S56" s="161">
        <f>('Original Data'!$V$56-'Original Data'!S56)/('Original Data'!$V$56-'Original Data'!$U$56)</f>
        <v>0.86273115220483643</v>
      </c>
      <c r="T56" s="161">
        <f>('Original Data'!$V$56-'Original Data'!T56)/('Original Data'!$V$56-'Original Data'!$U$56)</f>
        <v>0.5007112375533429</v>
      </c>
      <c r="U56" s="58">
        <f t="shared" si="0"/>
        <v>0</v>
      </c>
      <c r="V56" s="58">
        <f t="shared" si="1"/>
        <v>1</v>
      </c>
    </row>
    <row r="57" spans="1:22" s="58" customFormat="1" x14ac:dyDescent="0.25">
      <c r="A57" s="170"/>
      <c r="B57" s="184" t="s">
        <v>101</v>
      </c>
      <c r="C57" s="151" t="s">
        <v>22</v>
      </c>
      <c r="D57" s="161">
        <f>('Original Data'!$V$57-'Original Data'!D57)/('Original Data'!$V$57-'Original Data'!$U$57)</f>
        <v>1</v>
      </c>
      <c r="E57" s="161">
        <f>('Original Data'!$V$57-'Original Data'!E57)/('Original Data'!$V$57-'Original Data'!$U$57)</f>
        <v>0.60930314782636685</v>
      </c>
      <c r="F57" s="161">
        <f>('Original Data'!$V$57-'Original Data'!F57)/('Original Data'!$V$57-'Original Data'!$U$57)</f>
        <v>0.61952906135231744</v>
      </c>
      <c r="G57" s="161">
        <f>('Original Data'!$V$57-'Original Data'!G57)/('Original Data'!$V$57-'Original Data'!$U$57)</f>
        <v>0.81576592470214193</v>
      </c>
      <c r="H57" s="161">
        <f>('Original Data'!$V$57-'Original Data'!H57)/('Original Data'!$V$57-'Original Data'!$U$57)</f>
        <v>0.42426830726340847</v>
      </c>
      <c r="I57" s="161">
        <f>('Original Data'!$V$57-'Original Data'!I57)/('Original Data'!$V$57-'Original Data'!$U$57)</f>
        <v>0.76499453077462676</v>
      </c>
      <c r="J57" s="161">
        <f>('Original Data'!$V$57-'Original Data'!J57)/('Original Data'!$V$57-'Original Data'!$U$57)</f>
        <v>0.64188137259113054</v>
      </c>
      <c r="K57" s="161">
        <f>('Original Data'!$V$57-'Original Data'!K57)/('Original Data'!$V$57-'Original Data'!$U$57)</f>
        <v>0.51912435762340137</v>
      </c>
      <c r="L57" s="161">
        <f>('Original Data'!$V$57-'Original Data'!L57)/('Original Data'!$V$57-'Original Data'!$U$57)</f>
        <v>0.41033129925409612</v>
      </c>
      <c r="M57" s="161">
        <f>('Original Data'!$V$57-'Original Data'!M57)/('Original Data'!$V$57-'Original Data'!$U$57)</f>
        <v>0</v>
      </c>
      <c r="N57" s="161">
        <f>('Original Data'!$V$57-'Original Data'!N57)/('Original Data'!$V$57-'Original Data'!$U$57)</f>
        <v>0.71310768327612983</v>
      </c>
      <c r="O57" s="161">
        <f>('Original Data'!$V$57-'Original Data'!O57)/('Original Data'!$V$57-'Original Data'!$U$57)</f>
        <v>0.6602088707401641</v>
      </c>
      <c r="P57" s="161">
        <f>('Original Data'!$V$57-'Original Data'!P57)/('Original Data'!$V$57-'Original Data'!$U$57)</f>
        <v>0.64999932737833177</v>
      </c>
      <c r="Q57" s="161">
        <f>('Original Data'!$V$57-'Original Data'!Q57)/('Original Data'!$V$57-'Original Data'!$U$57)</f>
        <v>0.67879994882929418</v>
      </c>
      <c r="R57" s="161">
        <f>('Original Data'!$V$57-'Original Data'!R57)/('Original Data'!$V$57-'Original Data'!$U$57)</f>
        <v>0.72519909353976264</v>
      </c>
      <c r="S57" s="161">
        <f>('Original Data'!$V$57-'Original Data'!S57)/('Original Data'!$V$57-'Original Data'!$U$57)</f>
        <v>0.9042119273109317</v>
      </c>
      <c r="T57" s="161">
        <f>('Original Data'!$V$57-'Original Data'!T57)/('Original Data'!$V$57-'Original Data'!$U$57)</f>
        <v>0.38858913837620501</v>
      </c>
      <c r="U57" s="58">
        <f t="shared" si="0"/>
        <v>0</v>
      </c>
      <c r="V57" s="58">
        <f t="shared" si="1"/>
        <v>1</v>
      </c>
    </row>
    <row r="58" spans="1:22" s="58" customFormat="1" x14ac:dyDescent="0.25">
      <c r="A58" s="170"/>
      <c r="B58" s="184" t="s">
        <v>63</v>
      </c>
      <c r="C58" s="151" t="s">
        <v>22</v>
      </c>
      <c r="D58" s="161">
        <f>('Original Data'!$V$58-'Original Data'!D58)/('Original Data'!$V$58-'Original Data'!$U$58)</f>
        <v>0.14448727833461841</v>
      </c>
      <c r="E58" s="161">
        <f>('Original Data'!$V$58-'Original Data'!E58)/('Original Data'!$V$58-'Original Data'!$U$58)</f>
        <v>0.76622976098689277</v>
      </c>
      <c r="F58" s="161">
        <f>('Original Data'!$V$58-'Original Data'!F58)/('Original Data'!$V$58-'Original Data'!$U$58)</f>
        <v>7.4016962220509033E-2</v>
      </c>
      <c r="G58" s="161">
        <f>('Original Data'!$V$58-'Original Data'!G58)/('Original Data'!$V$58-'Original Data'!$U$58)</f>
        <v>0.60107941403238241</v>
      </c>
      <c r="H58" s="161">
        <f>('Original Data'!$V$58-'Original Data'!H58)/('Original Data'!$V$58-'Original Data'!$U$58)</f>
        <v>1</v>
      </c>
      <c r="I58" s="161">
        <f>('Original Data'!$V$58-'Original Data'!I58)/('Original Data'!$V$58-'Original Data'!$U$58)</f>
        <v>0.66060138781804156</v>
      </c>
      <c r="J58" s="161">
        <f>('Original Data'!$V$58-'Original Data'!J58)/('Original Data'!$V$58-'Original Data'!$U$58)</f>
        <v>0.11318427139552818</v>
      </c>
      <c r="K58" s="161">
        <f>('Original Data'!$V$58-'Original Data'!K58)/('Original Data'!$V$58-'Original Data'!$U$58)</f>
        <v>0.55682343870470319</v>
      </c>
      <c r="L58" s="161">
        <f>('Original Data'!$V$58-'Original Data'!L58)/('Original Data'!$V$58-'Original Data'!$U$58)</f>
        <v>0.60370084811102542</v>
      </c>
      <c r="M58" s="161">
        <f>('Original Data'!$V$58-'Original Data'!M58)/('Original Data'!$V$58-'Original Data'!$U$58)</f>
        <v>0.77702390131071708</v>
      </c>
      <c r="N58" s="161">
        <f>('Original Data'!$V$58-'Original Data'!N58)/('Original Data'!$V$58-'Original Data'!$U$58)</f>
        <v>0</v>
      </c>
      <c r="O58" s="161">
        <f>('Original Data'!$V$58-'Original Data'!O58)/('Original Data'!$V$58-'Original Data'!$U$58)</f>
        <v>0.47632999228989981</v>
      </c>
      <c r="P58" s="161">
        <f>('Original Data'!$V$58-'Original Data'!P58)/('Original Data'!$V$58-'Original Data'!$U$58)</f>
        <v>0.60354664610639941</v>
      </c>
      <c r="Q58" s="161">
        <f>('Original Data'!$V$58-'Original Data'!Q58)/('Original Data'!$V$58-'Original Data'!$U$58)</f>
        <v>0.51225905936777183</v>
      </c>
      <c r="R58" s="161">
        <f>('Original Data'!$V$58-'Original Data'!R58)/('Original Data'!$V$58-'Original Data'!$U$58)</f>
        <v>0.23392444101773321</v>
      </c>
      <c r="S58" s="161">
        <f>('Original Data'!$V$58-'Original Data'!S58)/('Original Data'!$V$58-'Original Data'!$U$58)</f>
        <v>0.2131071703932152</v>
      </c>
      <c r="T58" s="161">
        <f>('Original Data'!$V$58-'Original Data'!T58)/('Original Data'!$V$58-'Original Data'!$U$58)</f>
        <v>0.51811873554356214</v>
      </c>
      <c r="U58" s="58">
        <f t="shared" si="0"/>
        <v>0</v>
      </c>
      <c r="V58" s="58">
        <f t="shared" si="1"/>
        <v>1</v>
      </c>
    </row>
    <row r="59" spans="1:22" s="58" customFormat="1" x14ac:dyDescent="0.25">
      <c r="A59" s="170"/>
      <c r="B59" s="184" t="s">
        <v>64</v>
      </c>
      <c r="C59" s="151" t="s">
        <v>22</v>
      </c>
      <c r="D59" s="161">
        <f>('Original Data'!$V$59-'Original Data'!D59)/('Original Data'!$V$59-'Original Data'!$U$59)</f>
        <v>0.19913544668587885</v>
      </c>
      <c r="E59" s="161">
        <f>('Original Data'!$V$59-'Original Data'!E59)/('Original Data'!$V$59-'Original Data'!$U$59)</f>
        <v>0.90922190201729103</v>
      </c>
      <c r="F59" s="161">
        <f>('Original Data'!$V$59-'Original Data'!F59)/('Original Data'!$V$59-'Original Data'!$U$59)</f>
        <v>0</v>
      </c>
      <c r="G59" s="161">
        <f>('Original Data'!$V$59-'Original Data'!G59)/('Original Data'!$V$59-'Original Data'!$U$59)</f>
        <v>0.64812680115273769</v>
      </c>
      <c r="H59" s="161">
        <f>('Original Data'!$V$59-'Original Data'!H59)/('Original Data'!$V$59-'Original Data'!$U$59)</f>
        <v>1</v>
      </c>
      <c r="I59" s="161">
        <f>('Original Data'!$V$59-'Original Data'!I59)/('Original Data'!$V$59-'Original Data'!$U$59)</f>
        <v>0.35158501440922185</v>
      </c>
      <c r="J59" s="161">
        <f>('Original Data'!$V$59-'Original Data'!J59)/('Original Data'!$V$59-'Original Data'!$U$59)</f>
        <v>0.1498559077809799</v>
      </c>
      <c r="K59" s="161">
        <f>('Original Data'!$V$59-'Original Data'!K59)/('Original Data'!$V$59-'Original Data'!$U$59)</f>
        <v>0.62391930835734866</v>
      </c>
      <c r="L59" s="161">
        <f>('Original Data'!$V$59-'Original Data'!L59)/('Original Data'!$V$59-'Original Data'!$U$59)</f>
        <v>0.73054755043227659</v>
      </c>
      <c r="M59" s="161">
        <f>('Original Data'!$V$59-'Original Data'!M59)/('Original Data'!$V$59-'Original Data'!$U$59)</f>
        <v>0.78962536023054741</v>
      </c>
      <c r="N59" s="161">
        <f>('Original Data'!$V$59-'Original Data'!N59)/('Original Data'!$V$59-'Original Data'!$U$59)</f>
        <v>3.2420749279538905E-2</v>
      </c>
      <c r="O59" s="161">
        <f>('Original Data'!$V$59-'Original Data'!O59)/('Original Data'!$V$59-'Original Data'!$U$59)</f>
        <v>0.50417867435158503</v>
      </c>
      <c r="P59" s="161">
        <f>('Original Data'!$V$59-'Original Data'!P59)/('Original Data'!$V$59-'Original Data'!$U$59)</f>
        <v>0.48126801152737747</v>
      </c>
      <c r="Q59" s="161">
        <f>('Original Data'!$V$59-'Original Data'!Q59)/('Original Data'!$V$59-'Original Data'!$U$59)</f>
        <v>0.55331412103746391</v>
      </c>
      <c r="R59" s="161">
        <f>('Original Data'!$V$59-'Original Data'!R59)/('Original Data'!$V$59-'Original Data'!$U$59)</f>
        <v>0.37463976945244953</v>
      </c>
      <c r="S59" s="161">
        <f>('Original Data'!$V$59-'Original Data'!S59)/('Original Data'!$V$59-'Original Data'!$U$59)</f>
        <v>0.18011527377521613</v>
      </c>
      <c r="T59" s="161">
        <f>('Original Data'!$V$59-'Original Data'!T59)/('Original Data'!$V$59-'Original Data'!$U$59)</f>
        <v>0.54899135446685876</v>
      </c>
      <c r="U59" s="58">
        <f t="shared" si="0"/>
        <v>0</v>
      </c>
      <c r="V59" s="58">
        <f t="shared" si="1"/>
        <v>1</v>
      </c>
    </row>
    <row r="60" spans="1:22" s="58" customFormat="1" x14ac:dyDescent="0.25">
      <c r="A60" s="187" t="s">
        <v>144</v>
      </c>
      <c r="B60" s="184" t="s">
        <v>65</v>
      </c>
      <c r="C60" s="179" t="s">
        <v>20</v>
      </c>
      <c r="D60" s="51">
        <f>('Original Data'!D60-'Original Data'!$U$60)/('Original Data'!$V$60-'Original Data'!$U$60)</f>
        <v>0.55645596974608325</v>
      </c>
      <c r="E60" s="51">
        <f>('Original Data'!E60-'Original Data'!$U$60)/('Original Data'!$V$60-'Original Data'!$U$60)</f>
        <v>0.39168017287952461</v>
      </c>
      <c r="F60" s="51">
        <f>('Original Data'!F60-'Original Data'!$U$60)/('Original Data'!$V$60-'Original Data'!$U$60)</f>
        <v>0.55591572123176658</v>
      </c>
      <c r="G60" s="51">
        <f>('Original Data'!G60-'Original Data'!$U$60)/('Original Data'!$V$60-'Original Data'!$U$60)</f>
        <v>0.88384656942193418</v>
      </c>
      <c r="H60" s="51">
        <f>('Original Data'!H60-'Original Data'!$U$60)/('Original Data'!$V$60-'Original Data'!$U$60)</f>
        <v>0.89303079416531617</v>
      </c>
      <c r="I60" s="51">
        <f>('Original Data'!I60-'Original Data'!$U$60)/('Original Data'!$V$60-'Original Data'!$U$60)</f>
        <v>0.54240950837385193</v>
      </c>
      <c r="J60" s="51">
        <f>('Original Data'!J60-'Original Data'!$U$60)/('Original Data'!$V$60-'Original Data'!$U$60)</f>
        <v>0.90113452188006493</v>
      </c>
      <c r="K60" s="51">
        <f>('Original Data'!K60-'Original Data'!$U$60)/('Original Data'!$V$60-'Original Data'!$U$60)</f>
        <v>0.64613722312263655</v>
      </c>
      <c r="L60" s="51">
        <f>('Original Data'!L60-'Original Data'!$U$60)/('Original Data'!$V$60-'Original Data'!$U$60)</f>
        <v>0.31604538087520273</v>
      </c>
      <c r="M60" s="51">
        <f>('Original Data'!M60-'Original Data'!$U$60)/('Original Data'!$V$60-'Original Data'!$U$60)</f>
        <v>0.80226904376012986</v>
      </c>
      <c r="N60" s="51">
        <f>('Original Data'!N60-'Original Data'!$U$60)/('Original Data'!$V$60-'Original Data'!$U$60)</f>
        <v>0.69313884386817937</v>
      </c>
      <c r="O60" s="51">
        <f>('Original Data'!O60-'Original Data'!$U$60)/('Original Data'!$V$60-'Original Data'!$U$60)</f>
        <v>1</v>
      </c>
      <c r="P60" s="51">
        <f>('Original Data'!P60-'Original Data'!$U$60)/('Original Data'!$V$60-'Original Data'!$U$60)</f>
        <v>0.41437061048082113</v>
      </c>
      <c r="Q60" s="51">
        <f>('Original Data'!Q60-'Original Data'!$U$60)/('Original Data'!$V$60-'Original Data'!$U$60)</f>
        <v>0.6531604538087521</v>
      </c>
      <c r="R60" s="51">
        <f>('Original Data'!R60-'Original Data'!$U$60)/('Original Data'!$V$60-'Original Data'!$U$60)</f>
        <v>0.41545110750945446</v>
      </c>
      <c r="S60" s="51">
        <f>('Original Data'!S60-'Original Data'!$U$60)/('Original Data'!$V$60-'Original Data'!$U$60)</f>
        <v>0.43598055105348466</v>
      </c>
      <c r="T60" s="51">
        <f>('Original Data'!T60-'Original Data'!$U$60)/('Original Data'!$V$60-'Original Data'!$U$60)</f>
        <v>0</v>
      </c>
      <c r="U60" s="58">
        <f t="shared" si="0"/>
        <v>0</v>
      </c>
      <c r="V60" s="58">
        <f t="shared" si="1"/>
        <v>1</v>
      </c>
    </row>
    <row r="61" spans="1:22" s="58" customFormat="1" x14ac:dyDescent="0.25">
      <c r="A61" s="170"/>
      <c r="B61" s="184" t="s">
        <v>66</v>
      </c>
      <c r="C61" s="151" t="s">
        <v>22</v>
      </c>
      <c r="D61" s="161">
        <f>('Original Data'!$V$61-'Original Data'!D61)/('Original Data'!$V$61-'Original Data'!$U$61)</f>
        <v>0.20457640969762986</v>
      </c>
      <c r="E61" s="161">
        <f>('Original Data'!$V$61-'Original Data'!E61)/('Original Data'!$V$61-'Original Data'!$U$61)</f>
        <v>0.64750749114682649</v>
      </c>
      <c r="F61" s="161">
        <f>('Original Data'!$V$61-'Original Data'!F61)/('Original Data'!$V$61-'Original Data'!$U$61)</f>
        <v>0.63143557613729218</v>
      </c>
      <c r="G61" s="161">
        <f>('Original Data'!$V$61-'Original Data'!G61)/('Original Data'!$V$61-'Original Data'!$U$61)</f>
        <v>1</v>
      </c>
      <c r="H61" s="161">
        <f>('Original Data'!$V$61-'Original Data'!H61)/('Original Data'!$V$61-'Original Data'!$U$61)</f>
        <v>0.92399891037864346</v>
      </c>
      <c r="I61" s="161">
        <f>('Original Data'!$V$61-'Original Data'!I61)/('Original Data'!$V$61-'Original Data'!$U$61)</f>
        <v>3.6774720784527225E-2</v>
      </c>
      <c r="J61" s="161">
        <f>('Original Data'!$V$61-'Original Data'!J61)/('Original Data'!$V$61-'Original Data'!$U$61)</f>
        <v>0.91936801961318437</v>
      </c>
      <c r="K61" s="161">
        <f>('Original Data'!$V$61-'Original Data'!K61)/('Original Data'!$V$61-'Original Data'!$U$61)</f>
        <v>0.68183056387905194</v>
      </c>
      <c r="L61" s="161">
        <f>('Original Data'!$V$61-'Original Data'!L61)/('Original Data'!$V$61-'Original Data'!$U$61)</f>
        <v>0.64805230182511564</v>
      </c>
      <c r="M61" s="161">
        <f>('Original Data'!$V$61-'Original Data'!M61)/('Original Data'!$V$61-'Original Data'!$U$61)</f>
        <v>0</v>
      </c>
      <c r="N61" s="161">
        <f>('Original Data'!$V$61-'Original Data'!N61)/('Original Data'!$V$61-'Original Data'!$U$61)</f>
        <v>0.2470716426041949</v>
      </c>
      <c r="O61" s="161">
        <f>('Original Data'!$V$61-'Original Data'!O61)/('Original Data'!$V$61-'Original Data'!$U$61)</f>
        <v>0.39117406701171348</v>
      </c>
      <c r="P61" s="161">
        <f>('Original Data'!$V$61-'Original Data'!P61)/('Original Data'!$V$61-'Original Data'!$U$61)</f>
        <v>0.70117134295832195</v>
      </c>
      <c r="Q61" s="161">
        <f>('Original Data'!$V$61-'Original Data'!Q61)/('Original Data'!$V$61-'Original Data'!$U$61)</f>
        <v>0.53827295014982279</v>
      </c>
      <c r="R61" s="161">
        <f>('Original Data'!$V$61-'Original Data'!R61)/('Original Data'!$V$61-'Original Data'!$U$61)</f>
        <v>0.67692726777444834</v>
      </c>
      <c r="S61" s="161">
        <f>('Original Data'!$V$61-'Original Data'!S61)/('Original Data'!$V$61-'Original Data'!$U$61)</f>
        <v>0.8430945246526832</v>
      </c>
      <c r="T61" s="161">
        <f>('Original Data'!$V$61-'Original Data'!T61)/('Original Data'!$V$61-'Original Data'!$U$61)</f>
        <v>0.34895123944429285</v>
      </c>
      <c r="U61" s="58">
        <f t="shared" si="0"/>
        <v>0</v>
      </c>
      <c r="V61" s="58">
        <f t="shared" si="1"/>
        <v>1</v>
      </c>
    </row>
    <row r="62" spans="1:22" s="58" customFormat="1" x14ac:dyDescent="0.25">
      <c r="A62" s="170"/>
      <c r="B62" s="184" t="s">
        <v>67</v>
      </c>
      <c r="C62" s="179" t="s">
        <v>20</v>
      </c>
      <c r="D62" s="51">
        <f>('Original Data'!D62-'Original Data'!$U$62)/('Original Data'!$V$62-'Original Data'!$U$62)</f>
        <v>0.51601830663615567</v>
      </c>
      <c r="E62" s="51">
        <f>('Original Data'!E62-'Original Data'!$U$62)/('Original Data'!$V$62-'Original Data'!$U$62)</f>
        <v>0.83066361556064072</v>
      </c>
      <c r="F62" s="51">
        <f>('Original Data'!F62-'Original Data'!$U$62)/('Original Data'!$V$62-'Original Data'!$U$62)</f>
        <v>0.7723112128146451</v>
      </c>
      <c r="G62" s="51">
        <f>('Original Data'!G62-'Original Data'!$U$62)/('Original Data'!$V$62-'Original Data'!$U$62)</f>
        <v>0</v>
      </c>
      <c r="H62" s="51">
        <f>('Original Data'!H62-'Original Data'!$U$62)/('Original Data'!$V$62-'Original Data'!$U$62)</f>
        <v>0.9221967963386728</v>
      </c>
      <c r="I62" s="51">
        <f>('Original Data'!I62-'Original Data'!$U$62)/('Original Data'!$V$62-'Original Data'!$U$62)</f>
        <v>0.92105263157894723</v>
      </c>
      <c r="J62" s="51">
        <f>('Original Data'!J62-'Original Data'!$U$62)/('Original Data'!$V$62-'Original Data'!$U$62)</f>
        <v>0.93249427917620142</v>
      </c>
      <c r="K62" s="51">
        <f>('Original Data'!K62-'Original Data'!$U$62)/('Original Data'!$V$62-'Original Data'!$U$62)</f>
        <v>0.9542334096109838</v>
      </c>
      <c r="L62" s="51">
        <f>('Original Data'!L62-'Original Data'!$U$62)/('Original Data'!$V$62-'Original Data'!$U$62)</f>
        <v>0.91762013729977088</v>
      </c>
      <c r="M62" s="51">
        <f>('Original Data'!M62-'Original Data'!$U$62)/('Original Data'!$V$62-'Original Data'!$U$62)</f>
        <v>0.57665903890160164</v>
      </c>
      <c r="N62" s="51">
        <f>('Original Data'!N62-'Original Data'!$U$62)/('Original Data'!$V$62-'Original Data'!$U$62)</f>
        <v>1</v>
      </c>
      <c r="O62" s="51">
        <f>('Original Data'!O62-'Original Data'!$U$62)/('Original Data'!$V$62-'Original Data'!$U$62)</f>
        <v>0.48627002288329507</v>
      </c>
      <c r="P62" s="51">
        <f>('Original Data'!P62-'Original Data'!$U$62)/('Original Data'!$V$62-'Original Data'!$U$62)</f>
        <v>0.66933638443935928</v>
      </c>
      <c r="Q62" s="51">
        <f>('Original Data'!Q62-'Original Data'!$U$62)/('Original Data'!$V$62-'Original Data'!$U$62)</f>
        <v>0.19336384439359278</v>
      </c>
      <c r="R62" s="51">
        <f>('Original Data'!R62-'Original Data'!$U$62)/('Original Data'!$V$62-'Original Data'!$U$62)</f>
        <v>0.71853546910755151</v>
      </c>
      <c r="S62" s="51">
        <f>('Original Data'!S62-'Original Data'!$U$62)/('Original Data'!$V$62-'Original Data'!$U$62)</f>
        <v>0.56521739130434789</v>
      </c>
      <c r="T62" s="51">
        <f>('Original Data'!T62-'Original Data'!$U$62)/('Original Data'!$V$62-'Original Data'!$U$62)</f>
        <v>0.65102974828375282</v>
      </c>
      <c r="U62" s="58">
        <f t="shared" si="0"/>
        <v>0</v>
      </c>
      <c r="V62" s="58">
        <f t="shared" si="1"/>
        <v>1</v>
      </c>
    </row>
    <row r="63" spans="1:22" s="58" customFormat="1" x14ac:dyDescent="0.25">
      <c r="A63" s="170"/>
      <c r="B63" s="185" t="s">
        <v>68</v>
      </c>
      <c r="C63" s="179" t="s">
        <v>20</v>
      </c>
      <c r="D63" s="51">
        <f>('Original Data'!D63-'Original Data'!$U$63)/('Original Data'!$V$63-'Original Data'!$U$63)</f>
        <v>0.19750990379173741</v>
      </c>
      <c r="E63" s="51">
        <f>('Original Data'!E63-'Original Data'!$U$63)/('Original Data'!$V$63-'Original Data'!$U$63)</f>
        <v>0.17006225240520659</v>
      </c>
      <c r="F63" s="51">
        <f>('Original Data'!F63-'Original Data'!$U$63)/('Original Data'!$V$63-'Original Data'!$U$63)</f>
        <v>0.14006791171477076</v>
      </c>
      <c r="G63" s="51">
        <f>('Original Data'!G63-'Original Data'!$U$63)/('Original Data'!$V$63-'Original Data'!$U$63)</f>
        <v>0.43661573288058853</v>
      </c>
      <c r="H63" s="51">
        <f>('Original Data'!H63-'Original Data'!$U$63)/('Original Data'!$V$63-'Original Data'!$U$63)</f>
        <v>0.23401245048104127</v>
      </c>
      <c r="I63" s="51">
        <f>('Original Data'!I63-'Original Data'!$U$63)/('Original Data'!$V$63-'Original Data'!$U$63)</f>
        <v>0.18477645727221281</v>
      </c>
      <c r="J63" s="51">
        <f>('Original Data'!J63-'Original Data'!$U$63)/('Original Data'!$V$63-'Original Data'!$U$63)</f>
        <v>0.2662705149971703</v>
      </c>
      <c r="K63" s="51">
        <f>('Original Data'!K63-'Original Data'!$U$63)/('Original Data'!$V$63-'Original Data'!$U$63)</f>
        <v>0.14261460101867568</v>
      </c>
      <c r="L63" s="51">
        <f>('Original Data'!L63-'Original Data'!$U$63)/('Original Data'!$V$63-'Original Data'!$U$63)</f>
        <v>0.29598189020939447</v>
      </c>
      <c r="M63" s="51">
        <f>('Original Data'!M63-'Original Data'!$U$63)/('Original Data'!$V$63-'Original Data'!$U$63)</f>
        <v>1</v>
      </c>
      <c r="N63" s="51">
        <f>('Original Data'!N63-'Original Data'!$U$63)/('Original Data'!$V$63-'Original Data'!$U$63)</f>
        <v>0</v>
      </c>
      <c r="O63" s="51">
        <f>('Original Data'!O63-'Original Data'!$U$63)/('Original Data'!$V$63-'Original Data'!$U$63)</f>
        <v>0.84153933220147126</v>
      </c>
      <c r="P63" s="51">
        <f>('Original Data'!P63-'Original Data'!$U$63)/('Original Data'!$V$63-'Original Data'!$U$63)</f>
        <v>0.36842105263157893</v>
      </c>
      <c r="Q63" s="51">
        <f>('Original Data'!Q63-'Original Data'!$U$63)/('Original Data'!$V$63-'Original Data'!$U$63)</f>
        <v>0.3661573288058857</v>
      </c>
      <c r="R63" s="51">
        <f>('Original Data'!R63-'Original Data'!$U$63)/('Original Data'!$V$63-'Original Data'!$U$63)</f>
        <v>0.37775891341256368</v>
      </c>
      <c r="S63" s="51">
        <f>('Original Data'!S63-'Original Data'!$U$63)/('Original Data'!$V$63-'Original Data'!$U$63)</f>
        <v>0.38596491228070173</v>
      </c>
      <c r="T63" s="51">
        <f>('Original Data'!T63-'Original Data'!$U$63)/('Original Data'!$V$63-'Original Data'!$U$63)</f>
        <v>0.24391624221844935</v>
      </c>
      <c r="U63" s="58">
        <f t="shared" si="0"/>
        <v>0</v>
      </c>
      <c r="V63" s="58">
        <f t="shared" si="1"/>
        <v>1</v>
      </c>
    </row>
    <row r="64" spans="1:22" s="58" customFormat="1" x14ac:dyDescent="0.25">
      <c r="A64" s="170"/>
      <c r="B64" s="185" t="s">
        <v>69</v>
      </c>
      <c r="C64" s="179" t="s">
        <v>20</v>
      </c>
      <c r="D64" s="51">
        <f>('Original Data'!D64-'Original Data'!$U$64)/('Original Data'!$V$64-'Original Data'!$U$64)</f>
        <v>0.10892448512585814</v>
      </c>
      <c r="E64" s="51">
        <f>('Original Data'!E64-'Original Data'!$U$64)/('Original Data'!$V$64-'Original Data'!$U$64)</f>
        <v>0.48146453089244856</v>
      </c>
      <c r="F64" s="51">
        <f>('Original Data'!F64-'Original Data'!$U$64)/('Original Data'!$V$64-'Original Data'!$U$64)</f>
        <v>0.34553775743707099</v>
      </c>
      <c r="G64" s="51">
        <f>('Original Data'!G64-'Original Data'!$U$64)/('Original Data'!$V$64-'Original Data'!$U$64)</f>
        <v>0.78855835240274597</v>
      </c>
      <c r="H64" s="51">
        <f>('Original Data'!H64-'Original Data'!$U$64)/('Original Data'!$V$64-'Original Data'!$U$64)</f>
        <v>0.40594965675057215</v>
      </c>
      <c r="I64" s="51">
        <f>('Original Data'!I64-'Original Data'!$U$64)/('Original Data'!$V$64-'Original Data'!$U$64)</f>
        <v>0.27551487414187642</v>
      </c>
      <c r="J64" s="51">
        <f>('Original Data'!J64-'Original Data'!$U$64)/('Original Data'!$V$64-'Original Data'!$U$64)</f>
        <v>0.59954233409610991</v>
      </c>
      <c r="K64" s="51">
        <f>('Original Data'!K64-'Original Data'!$U$64)/('Original Data'!$V$64-'Original Data'!$U$64)</f>
        <v>0.37162471395881014</v>
      </c>
      <c r="L64" s="51">
        <f>('Original Data'!L64-'Original Data'!$U$64)/('Original Data'!$V$64-'Original Data'!$U$64)</f>
        <v>0.56155606407322667</v>
      </c>
      <c r="M64" s="51">
        <f>('Original Data'!M64-'Original Data'!$U$64)/('Original Data'!$V$64-'Original Data'!$U$64)</f>
        <v>1</v>
      </c>
      <c r="N64" s="51">
        <f>('Original Data'!N64-'Original Data'!$U$64)/('Original Data'!$V$64-'Original Data'!$U$64)</f>
        <v>0</v>
      </c>
      <c r="O64" s="51">
        <f>('Original Data'!O64-'Original Data'!$U$64)/('Original Data'!$V$64-'Original Data'!$U$64)</f>
        <v>0.46453089244851264</v>
      </c>
      <c r="P64" s="51">
        <f>('Original Data'!P64-'Original Data'!$U$64)/('Original Data'!$V$64-'Original Data'!$U$64)</f>
        <v>0.58901601830663619</v>
      </c>
      <c r="Q64" s="51">
        <f>('Original Data'!Q64-'Original Data'!$U$64)/('Original Data'!$V$64-'Original Data'!$U$64)</f>
        <v>0.53592677345537765</v>
      </c>
      <c r="R64" s="51">
        <f>('Original Data'!R64-'Original Data'!$U$64)/('Original Data'!$V$64-'Original Data'!$U$64)</f>
        <v>0.7272311212814645</v>
      </c>
      <c r="S64" s="51">
        <f>('Original Data'!S64-'Original Data'!$U$64)/('Original Data'!$V$64-'Original Data'!$U$64)</f>
        <v>0.74050343249427919</v>
      </c>
      <c r="T64" s="51">
        <f>('Original Data'!T64-'Original Data'!$U$64)/('Original Data'!$V$64-'Original Data'!$U$64)</f>
        <v>0.29519450800915342</v>
      </c>
      <c r="U64" s="58">
        <f t="shared" si="0"/>
        <v>0</v>
      </c>
      <c r="V64" s="58">
        <f t="shared" si="1"/>
        <v>1</v>
      </c>
    </row>
    <row r="65" spans="1:22" s="58" customFormat="1" x14ac:dyDescent="0.25">
      <c r="A65" s="170"/>
      <c r="B65" s="185" t="s">
        <v>70</v>
      </c>
      <c r="C65" s="179" t="s">
        <v>20</v>
      </c>
      <c r="D65" s="51">
        <f>('Original Data'!D65-'Original Data'!$U$65)/('Original Data'!$V$65-'Original Data'!$U$65)</f>
        <v>0.59239407861153648</v>
      </c>
      <c r="E65" s="51">
        <f>('Original Data'!E65-'Original Data'!$U$65)/('Original Data'!$V$65-'Original Data'!$U$65)</f>
        <v>0.96401225114854527</v>
      </c>
      <c r="F65" s="51">
        <f>('Original Data'!F65-'Original Data'!$U$65)/('Original Data'!$V$65-'Original Data'!$U$65)</f>
        <v>0.9162838182746299</v>
      </c>
      <c r="G65" s="51">
        <f>('Original Data'!G65-'Original Data'!$U$65)/('Original Data'!$V$65-'Original Data'!$U$65)</f>
        <v>0.87417049515058709</v>
      </c>
      <c r="H65" s="51">
        <f>('Original Data'!H65-'Original Data'!$U$65)/('Original Data'!$V$65-'Original Data'!$U$65)</f>
        <v>0.9709035222052067</v>
      </c>
      <c r="I65" s="51">
        <f>('Original Data'!I65-'Original Data'!$U$65)/('Original Data'!$V$65-'Original Data'!$U$65)</f>
        <v>0.89356814701378251</v>
      </c>
      <c r="J65" s="51">
        <f>('Original Data'!J65-'Original Data'!$U$65)/('Original Data'!$V$65-'Original Data'!$U$65)</f>
        <v>0.82976008167432358</v>
      </c>
      <c r="K65" s="51">
        <f>('Original Data'!K65-'Original Data'!$U$65)/('Original Data'!$V$65-'Original Data'!$U$65)</f>
        <v>1</v>
      </c>
      <c r="L65" s="51">
        <f>('Original Data'!L65-'Original Data'!$U$65)/('Original Data'!$V$65-'Original Data'!$U$65)</f>
        <v>0.92496171516079639</v>
      </c>
      <c r="M65" s="51">
        <f>('Original Data'!M65-'Original Data'!$U$65)/('Original Data'!$V$65-'Original Data'!$U$65)</f>
        <v>0</v>
      </c>
      <c r="N65" s="51">
        <f>('Original Data'!N65-'Original Data'!$U$65)/('Original Data'!$V$65-'Original Data'!$U$65)</f>
        <v>0.90250127616130682</v>
      </c>
      <c r="O65" s="51">
        <f>('Original Data'!O65-'Original Data'!$U$65)/('Original Data'!$V$65-'Original Data'!$U$65)</f>
        <v>0.82695252679938747</v>
      </c>
      <c r="P65" s="51">
        <f>('Original Data'!P65-'Original Data'!$U$65)/('Original Data'!$V$65-'Original Data'!$U$65)</f>
        <v>0.82695252679938747</v>
      </c>
      <c r="Q65" s="51">
        <f>('Original Data'!Q65-'Original Data'!$U$65)/('Original Data'!$V$65-'Original Data'!$U$65)</f>
        <v>0.86013272077590619</v>
      </c>
      <c r="R65" s="51">
        <f>('Original Data'!R65-'Original Data'!$U$65)/('Original Data'!$V$65-'Original Data'!$U$65)</f>
        <v>0.88412455334354267</v>
      </c>
      <c r="S65" s="51">
        <f>('Original Data'!S65-'Original Data'!$U$65)/('Original Data'!$V$65-'Original Data'!$U$65)</f>
        <v>0.8476263399693722</v>
      </c>
      <c r="T65" s="51">
        <f>('Original Data'!T65-'Original Data'!$U$65)/('Original Data'!$V$65-'Original Data'!$U$65)</f>
        <v>0.6978050025523227</v>
      </c>
      <c r="U65" s="58">
        <f t="shared" si="0"/>
        <v>0</v>
      </c>
      <c r="V65" s="58">
        <f t="shared" si="1"/>
        <v>1</v>
      </c>
    </row>
    <row r="66" spans="1:22" s="58" customFormat="1" ht="15.75" thickBot="1" x14ac:dyDescent="0.3">
      <c r="A66" s="170"/>
      <c r="B66" s="186" t="s">
        <v>120</v>
      </c>
      <c r="C66" s="205" t="s">
        <v>127</v>
      </c>
      <c r="D66" s="51">
        <f>('Original Data'!D66-'Original Data'!$U$66)/('Original Data'!$V$66-'Original Data'!$U$66)</f>
        <v>0</v>
      </c>
      <c r="E66" s="51">
        <f>('Original Data'!E66-'Original Data'!$U$66)/('Original Data'!$V$66-'Original Data'!$U$66)</f>
        <v>1</v>
      </c>
      <c r="F66" s="51">
        <f>('Original Data'!F66-'Original Data'!$U$66)/('Original Data'!$V$66-'Original Data'!$U$66)</f>
        <v>1</v>
      </c>
      <c r="G66" s="51">
        <f>('Original Data'!G66-'Original Data'!$U$66)/('Original Data'!$V$66-'Original Data'!$U$66)</f>
        <v>1</v>
      </c>
      <c r="H66" s="51">
        <f>('Original Data'!H66-'Original Data'!$U$66)/('Original Data'!$V$66-'Original Data'!$U$66)</f>
        <v>1</v>
      </c>
      <c r="I66" s="51">
        <f>('Original Data'!I66-'Original Data'!$U$66)/('Original Data'!$V$66-'Original Data'!$U$66)</f>
        <v>0</v>
      </c>
      <c r="J66" s="51">
        <f>('Original Data'!J66-'Original Data'!$U$66)/('Original Data'!$V$66-'Original Data'!$U$66)</f>
        <v>1</v>
      </c>
      <c r="K66" s="51">
        <f>('Original Data'!K66-'Original Data'!$U$66)/('Original Data'!$V$66-'Original Data'!$U$66)</f>
        <v>1</v>
      </c>
      <c r="L66" s="51">
        <f>('Original Data'!L66-'Original Data'!$U$66)/('Original Data'!$V$66-'Original Data'!$U$66)</f>
        <v>1</v>
      </c>
      <c r="M66" s="51">
        <f>('Original Data'!M66-'Original Data'!$U$66)/('Original Data'!$V$66-'Original Data'!$U$66)</f>
        <v>0</v>
      </c>
      <c r="N66" s="51">
        <f>('Original Data'!N66-'Original Data'!$U$66)/('Original Data'!$V$66-'Original Data'!$U$66)</f>
        <v>0</v>
      </c>
      <c r="O66" s="51">
        <f>('Original Data'!O66-'Original Data'!$U$66)/('Original Data'!$V$66-'Original Data'!$U$66)</f>
        <v>0</v>
      </c>
      <c r="P66" s="51">
        <f>('Original Data'!P66-'Original Data'!$U$66)/('Original Data'!$V$66-'Original Data'!$U$66)</f>
        <v>1</v>
      </c>
      <c r="Q66" s="51">
        <f>('Original Data'!Q66-'Original Data'!$U$66)/('Original Data'!$V$66-'Original Data'!$U$66)</f>
        <v>1</v>
      </c>
      <c r="R66" s="51">
        <f>('Original Data'!R66-'Original Data'!$U$66)/('Original Data'!$V$66-'Original Data'!$U$66)</f>
        <v>1</v>
      </c>
      <c r="S66" s="51">
        <f>('Original Data'!S66-'Original Data'!$U$66)/('Original Data'!$V$66-'Original Data'!$U$66)</f>
        <v>1</v>
      </c>
      <c r="T66" s="51">
        <f>('Original Data'!T66-'Original Data'!$U$66)/('Original Data'!$V$66-'Original Data'!$U$66)</f>
        <v>0</v>
      </c>
      <c r="U66" s="58">
        <f>MIN(D66:T66)</f>
        <v>0</v>
      </c>
      <c r="V66" s="58">
        <f>MAX(D66:T66)</f>
        <v>1</v>
      </c>
    </row>
    <row r="67" spans="1:22" s="58" customFormat="1" x14ac:dyDescent="0.25">
      <c r="A67" s="3"/>
      <c r="B67" s="191" t="s">
        <v>72</v>
      </c>
      <c r="C67" s="14" t="s">
        <v>20</v>
      </c>
      <c r="D67" s="51">
        <f>('Original Data'!D67-'Original Data'!$U$67)/('Original Data'!$V$67-'Original Data'!$U$67)</f>
        <v>0</v>
      </c>
      <c r="E67" s="51">
        <f>('Original Data'!E67-'Original Data'!$U$67)/('Original Data'!$V$67-'Original Data'!$U$67)</f>
        <v>0.35088273694226912</v>
      </c>
      <c r="F67" s="51">
        <f>('Original Data'!F67-'Original Data'!$U$67)/('Original Data'!$V$67-'Original Data'!$U$67)</f>
        <v>0.54901842137602286</v>
      </c>
      <c r="G67" s="51">
        <f>('Original Data'!G67-'Original Data'!$U$67)/('Original Data'!$V$67-'Original Data'!$U$67)</f>
        <v>0.92157950882320971</v>
      </c>
      <c r="H67" s="51">
        <f>('Original Data'!H67-'Original Data'!$U$67)/('Original Data'!$V$67-'Original Data'!$U$67)</f>
        <v>0.82195728478983188</v>
      </c>
      <c r="I67" s="51">
        <f>('Original Data'!I67-'Original Data'!$U$67)/('Original Data'!$V$67-'Original Data'!$U$67)</f>
        <v>7.3589095062367077E-2</v>
      </c>
      <c r="J67" s="51">
        <f>('Original Data'!J67-'Original Data'!$U$67)/('Original Data'!$V$67-'Original Data'!$U$67)</f>
        <v>0.72923847348803106</v>
      </c>
      <c r="K67" s="51">
        <f>('Original Data'!K67-'Original Data'!$U$67)/('Original Data'!$V$67-'Original Data'!$U$67)</f>
        <v>0.27662637418188907</v>
      </c>
      <c r="L67" s="51">
        <f>('Original Data'!L67-'Original Data'!$U$67)/('Original Data'!$V$67-'Original Data'!$U$67)</f>
        <v>0.50228019761996967</v>
      </c>
      <c r="M67" s="51">
        <f>('Original Data'!M67-'Original Data'!$U$67)/('Original Data'!$V$67-'Original Data'!$U$67)</f>
        <v>3.6834685564151842E-2</v>
      </c>
      <c r="N67" s="51">
        <f>('Original Data'!N67-'Original Data'!$U$67)/('Original Data'!$V$67-'Original Data'!$U$67)</f>
        <v>0.10493520178455985</v>
      </c>
      <c r="O67" s="51">
        <f>('Original Data'!O67-'Original Data'!$U$67)/('Original Data'!$V$67-'Original Data'!$U$67)</f>
        <v>0.11111612992270813</v>
      </c>
      <c r="P67" s="51">
        <f>('Original Data'!P67-'Original Data'!$U$67)/('Original Data'!$V$67-'Original Data'!$U$67)</f>
        <v>0.62106730446143021</v>
      </c>
      <c r="Q67" s="51">
        <f>('Original Data'!Q67-'Original Data'!$U$67)/('Original Data'!$V$67-'Original Data'!$U$67)</f>
        <v>0.15864199809625046</v>
      </c>
      <c r="R67" s="51">
        <f>('Original Data'!R67-'Original Data'!$U$67)/('Original Data'!$V$67-'Original Data'!$U$67)</f>
        <v>0.37977051810418111</v>
      </c>
      <c r="S67" s="51">
        <f>('Original Data'!S67-'Original Data'!$U$67)/('Original Data'!$V$67-'Original Data'!$U$67)</f>
        <v>1</v>
      </c>
      <c r="T67" s="51">
        <f>('Original Data'!T67-'Original Data'!$U$67)/('Original Data'!$V$67-'Original Data'!$U$67)</f>
        <v>0.12640789066032013</v>
      </c>
      <c r="U67" s="58">
        <f t="shared" si="0"/>
        <v>0</v>
      </c>
      <c r="V67" s="58">
        <f t="shared" si="1"/>
        <v>1</v>
      </c>
    </row>
    <row r="68" spans="1:22" s="58" customFormat="1" x14ac:dyDescent="0.25">
      <c r="A68" s="3"/>
      <c r="B68" s="65" t="s">
        <v>73</v>
      </c>
      <c r="C68" s="14" t="s">
        <v>20</v>
      </c>
      <c r="D68" s="51">
        <f>('Original Data'!D68-'Original Data'!$U$68)/('Original Data'!$V$68-'Original Data'!$U$68)</f>
        <v>0</v>
      </c>
      <c r="E68" s="51">
        <f>('Original Data'!E68-'Original Data'!$U$68)/('Original Data'!$V$68-'Original Data'!$U$68)</f>
        <v>0.21202327084680023</v>
      </c>
      <c r="F68" s="51">
        <f>('Original Data'!F68-'Original Data'!$U$68)/('Original Data'!$V$68-'Original Data'!$U$68)</f>
        <v>0.12928248222365868</v>
      </c>
      <c r="G68" s="51">
        <f>('Original Data'!G68-'Original Data'!$U$68)/('Original Data'!$V$68-'Original Data'!$U$68)</f>
        <v>1</v>
      </c>
      <c r="H68" s="51">
        <f>('Original Data'!H68-'Original Data'!$U$68)/('Original Data'!$V$68-'Original Data'!$U$68)</f>
        <v>0.63089851325145452</v>
      </c>
      <c r="I68" s="51">
        <f>('Original Data'!I68-'Original Data'!$U$68)/('Original Data'!$V$68-'Original Data'!$U$68)</f>
        <v>9.4376212023270845E-2</v>
      </c>
      <c r="J68" s="51">
        <f>('Original Data'!J68-'Original Data'!$U$68)/('Original Data'!$V$68-'Original Data'!$U$68)</f>
        <v>0.79185520361990946</v>
      </c>
      <c r="K68" s="51">
        <f>('Original Data'!K68-'Original Data'!$U$68)/('Original Data'!$V$68-'Original Data'!$U$68)</f>
        <v>0.5720749838396898</v>
      </c>
      <c r="L68" s="51">
        <f>('Original Data'!L68-'Original Data'!$U$68)/('Original Data'!$V$68-'Original Data'!$U$68)</f>
        <v>0.21913380736910149</v>
      </c>
      <c r="M68" s="51">
        <f>('Original Data'!M68-'Original Data'!$U$68)/('Original Data'!$V$68-'Original Data'!$U$68)</f>
        <v>9.0497737556561077E-3</v>
      </c>
      <c r="N68" s="51">
        <f>('Original Data'!N68-'Original Data'!$U$68)/('Original Data'!$V$68-'Original Data'!$U$68)</f>
        <v>7.3044602456367153E-2</v>
      </c>
      <c r="O68" s="51">
        <f>('Original Data'!O68-'Original Data'!$U$68)/('Original Data'!$V$68-'Original Data'!$U$68)</f>
        <v>3.6199095022624431E-2</v>
      </c>
      <c r="P68" s="51">
        <f>('Original Data'!P68-'Original Data'!$U$68)/('Original Data'!$V$68-'Original Data'!$U$68)</f>
        <v>0.43568196509372981</v>
      </c>
      <c r="Q68" s="51">
        <f>('Original Data'!Q68-'Original Data'!$U$68)/('Original Data'!$V$68-'Original Data'!$U$68)</f>
        <v>0.19392372333548805</v>
      </c>
      <c r="R68" s="51">
        <f>('Original Data'!R68-'Original Data'!$U$68)/('Original Data'!$V$68-'Original Data'!$U$68)</f>
        <v>0.77375565610859731</v>
      </c>
      <c r="S68" s="51">
        <f>('Original Data'!S68-'Original Data'!$U$68)/('Original Data'!$V$68-'Original Data'!$U$68)</f>
        <v>0.13057530704589529</v>
      </c>
      <c r="T68" s="51">
        <f>('Original Data'!T68-'Original Data'!$U$68)/('Original Data'!$V$68-'Original Data'!$U$68)</f>
        <v>4.1370394311570781E-2</v>
      </c>
      <c r="U68" s="58">
        <f t="shared" si="0"/>
        <v>0</v>
      </c>
      <c r="V68" s="58">
        <f t="shared" si="1"/>
        <v>1</v>
      </c>
    </row>
    <row r="69" spans="1:22" s="58" customFormat="1" x14ac:dyDescent="0.25">
      <c r="A69" s="3"/>
      <c r="B69" s="191" t="s">
        <v>74</v>
      </c>
      <c r="C69" s="14" t="s">
        <v>20</v>
      </c>
      <c r="D69" s="51">
        <f>('Original Data'!D69-'Original Data'!$U$69)/('Original Data'!$V$69-'Original Data'!$U$69)</f>
        <v>1.3793103448275874E-2</v>
      </c>
      <c r="E69" s="51">
        <f>('Original Data'!E69-'Original Data'!$U$69)/('Original Data'!$V$69-'Original Data'!$U$69)</f>
        <v>1</v>
      </c>
      <c r="F69" s="51">
        <f>('Original Data'!F69-'Original Data'!$U$69)/('Original Data'!$V$69-'Original Data'!$U$69)</f>
        <v>0.41034482758620688</v>
      </c>
      <c r="G69" s="51">
        <f>('Original Data'!G69-'Original Data'!$U$69)/('Original Data'!$V$69-'Original Data'!$U$69)</f>
        <v>0.43448275862068975</v>
      </c>
      <c r="H69" s="51">
        <f>('Original Data'!H69-'Original Data'!$U$69)/('Original Data'!$V$69-'Original Data'!$U$69)</f>
        <v>0.62068965517241392</v>
      </c>
      <c r="I69" s="51">
        <f>('Original Data'!I69-'Original Data'!$U$69)/('Original Data'!$V$69-'Original Data'!$U$69)</f>
        <v>0.42758620689655163</v>
      </c>
      <c r="J69" s="51">
        <f>('Original Data'!J69-'Original Data'!$U$69)/('Original Data'!$V$69-'Original Data'!$U$69)</f>
        <v>0.48275862068965514</v>
      </c>
      <c r="K69" s="51">
        <f>('Original Data'!K69-'Original Data'!$U$69)/('Original Data'!$V$69-'Original Data'!$U$69)</f>
        <v>0.58275862068965523</v>
      </c>
      <c r="L69" s="51">
        <f>('Original Data'!L69-'Original Data'!$U$69)/('Original Data'!$V$69-'Original Data'!$U$69)</f>
        <v>7.2413793103448268E-2</v>
      </c>
      <c r="M69" s="51">
        <f>('Original Data'!M69-'Original Data'!$U$69)/('Original Data'!$V$69-'Original Data'!$U$69)</f>
        <v>0.77241379310344827</v>
      </c>
      <c r="N69" s="51">
        <f>('Original Data'!N69-'Original Data'!$U$69)/('Original Data'!$V$69-'Original Data'!$U$69)</f>
        <v>0.39310344827586213</v>
      </c>
      <c r="O69" s="51">
        <f>('Original Data'!O69-'Original Data'!$U$69)/('Original Data'!$V$69-'Original Data'!$U$69)</f>
        <v>0</v>
      </c>
      <c r="P69" s="51">
        <f>('Original Data'!P69-'Original Data'!$U$69)/('Original Data'!$V$69-'Original Data'!$U$69)</f>
        <v>0.13103448275862081</v>
      </c>
      <c r="Q69" s="51">
        <f>('Original Data'!Q69-'Original Data'!$U$69)/('Original Data'!$V$69-'Original Data'!$U$69)</f>
        <v>0.21724137931034496</v>
      </c>
      <c r="R69" s="51">
        <f>('Original Data'!R69-'Original Data'!$U$69)/('Original Data'!$V$69-'Original Data'!$U$69)</f>
        <v>0.27931034482758621</v>
      </c>
      <c r="S69" s="51">
        <f>('Original Data'!S69-'Original Data'!$U$69)/('Original Data'!$V$69-'Original Data'!$U$69)</f>
        <v>0.1344827586206897</v>
      </c>
      <c r="T69" s="51">
        <f>('Original Data'!T69-'Original Data'!$U$69)/('Original Data'!$V$69-'Original Data'!$U$69)</f>
        <v>0.39310344827586213</v>
      </c>
      <c r="U69" s="58">
        <f t="shared" si="0"/>
        <v>0</v>
      </c>
      <c r="V69" s="58">
        <f t="shared" si="1"/>
        <v>1</v>
      </c>
    </row>
    <row r="70" spans="1:22" s="58" customFormat="1" x14ac:dyDescent="0.25">
      <c r="A70" s="3"/>
      <c r="B70" s="191" t="s">
        <v>97</v>
      </c>
      <c r="C70" s="14" t="s">
        <v>20</v>
      </c>
      <c r="D70" s="51">
        <f>('Original Data'!D70-'Original Data'!$U$70)/('Original Data'!$V$70-'Original Data'!$U$70)</f>
        <v>0.21153846153846145</v>
      </c>
      <c r="E70" s="51">
        <f>('Original Data'!E70-'Original Data'!$U$70)/('Original Data'!$V$70-'Original Data'!$U$70)</f>
        <v>0.2307692307692307</v>
      </c>
      <c r="F70" s="51">
        <f>('Original Data'!F70-'Original Data'!$U$70)/('Original Data'!$V$70-'Original Data'!$U$70)</f>
        <v>3.8461538461538408E-2</v>
      </c>
      <c r="G70" s="51">
        <f>('Original Data'!G70-'Original Data'!$U$70)/('Original Data'!$V$70-'Original Data'!$U$70)</f>
        <v>5.7692307692307654E-2</v>
      </c>
      <c r="H70" s="51">
        <f>('Original Data'!H70-'Original Data'!$U$70)/('Original Data'!$V$70-'Original Data'!$U$70)</f>
        <v>1</v>
      </c>
      <c r="I70" s="51">
        <f>('Original Data'!I70-'Original Data'!$U$70)/('Original Data'!$V$70-'Original Data'!$U$70)</f>
        <v>0.26923076923076911</v>
      </c>
      <c r="J70" s="51">
        <f>('Original Data'!J70-'Original Data'!$U$70)/('Original Data'!$V$70-'Original Data'!$U$70)</f>
        <v>7.69230769230769E-2</v>
      </c>
      <c r="K70" s="51">
        <f>('Original Data'!K70-'Original Data'!$U$70)/('Original Data'!$V$70-'Original Data'!$U$70)</f>
        <v>0.24999999999999994</v>
      </c>
      <c r="L70" s="51">
        <f>('Original Data'!L70-'Original Data'!$U$70)/('Original Data'!$V$70-'Original Data'!$U$70)</f>
        <v>0.49999999999999989</v>
      </c>
      <c r="M70" s="51">
        <f>('Original Data'!M70-'Original Data'!$U$70)/('Original Data'!$V$70-'Original Data'!$U$70)</f>
        <v>0.19230769230769229</v>
      </c>
      <c r="N70" s="51">
        <f>('Original Data'!N70-'Original Data'!$U$70)/('Original Data'!$V$70-'Original Data'!$U$70)</f>
        <v>0.42307692307692307</v>
      </c>
      <c r="O70" s="51">
        <f>('Original Data'!O70-'Original Data'!$U$70)/('Original Data'!$V$70-'Original Data'!$U$70)</f>
        <v>0.74999999999999989</v>
      </c>
      <c r="P70" s="51">
        <f>('Original Data'!P70-'Original Data'!$U$70)/('Original Data'!$V$70-'Original Data'!$U$70)</f>
        <v>0</v>
      </c>
      <c r="Q70" s="51">
        <f>('Original Data'!Q70-'Original Data'!$U$70)/('Original Data'!$V$70-'Original Data'!$U$70)</f>
        <v>1.9230769230769162E-2</v>
      </c>
      <c r="R70" s="51">
        <f>('Original Data'!R70-'Original Data'!$U$70)/('Original Data'!$V$70-'Original Data'!$U$70)</f>
        <v>0.1538461538461538</v>
      </c>
      <c r="S70" s="51">
        <f>('Original Data'!S70-'Original Data'!$U$70)/('Original Data'!$V$70-'Original Data'!$U$70)</f>
        <v>0.1538461538461538</v>
      </c>
      <c r="T70" s="51">
        <f>('Original Data'!T70-'Original Data'!$U$70)/('Original Data'!$V$70-'Original Data'!$U$70)</f>
        <v>3.8461538461538408E-2</v>
      </c>
      <c r="U70" s="58">
        <f t="shared" si="0"/>
        <v>0</v>
      </c>
      <c r="V70" s="58">
        <f t="shared" si="1"/>
        <v>1</v>
      </c>
    </row>
    <row r="71" spans="1:22" s="58" customFormat="1" ht="12.95" customHeight="1" thickBot="1" x14ac:dyDescent="0.3">
      <c r="A71" s="3"/>
      <c r="B71" s="66" t="s">
        <v>75</v>
      </c>
      <c r="C71" s="172" t="s">
        <v>20</v>
      </c>
      <c r="D71" s="51">
        <f>('Original Data'!D71-'Original Data'!$U$71)/('Original Data'!$V$71-'Original Data'!$U$71)</f>
        <v>0</v>
      </c>
      <c r="E71" s="51">
        <f>('Original Data'!E71-'Original Data'!$U$71)/('Original Data'!$V$71-'Original Data'!$U$71)</f>
        <v>0.65753424657534243</v>
      </c>
      <c r="F71" s="51">
        <f>('Original Data'!F71-'Original Data'!$U$71)/('Original Data'!$V$71-'Original Data'!$U$71)</f>
        <v>0.42465753424657526</v>
      </c>
      <c r="G71" s="51">
        <f>('Original Data'!G71-'Original Data'!$U$71)/('Original Data'!$V$71-'Original Data'!$U$71)</f>
        <v>0.95890410958904115</v>
      </c>
      <c r="H71" s="51">
        <f>('Original Data'!H71-'Original Data'!$U$71)/('Original Data'!$V$71-'Original Data'!$U$71)</f>
        <v>1</v>
      </c>
      <c r="I71" s="51">
        <f>('Original Data'!I71-'Original Data'!$U$71)/('Original Data'!$V$71-'Original Data'!$U$71)</f>
        <v>0.20091324200913238</v>
      </c>
      <c r="J71" s="51">
        <f>('Original Data'!J71-'Original Data'!$U$71)/('Original Data'!$V$71-'Original Data'!$U$71)</f>
        <v>0.6712328767123289</v>
      </c>
      <c r="K71" s="51">
        <f>('Original Data'!K71-'Original Data'!$U$71)/('Original Data'!$V$71-'Original Data'!$U$71)</f>
        <v>0.54794520547945214</v>
      </c>
      <c r="L71" s="51">
        <f>('Original Data'!L71-'Original Data'!$U$71)/('Original Data'!$V$71-'Original Data'!$U$71)</f>
        <v>0.54337899543378998</v>
      </c>
      <c r="M71" s="51">
        <f>('Original Data'!M71-'Original Data'!$U$71)/('Original Data'!$V$71-'Original Data'!$U$71)</f>
        <v>0.1963470319634702</v>
      </c>
      <c r="N71" s="51">
        <f>('Original Data'!N71-'Original Data'!$U$71)/('Original Data'!$V$71-'Original Data'!$U$71)</f>
        <v>0.33789954337899542</v>
      </c>
      <c r="O71" s="51">
        <f>('Original Data'!O71-'Original Data'!$U$71)/('Original Data'!$V$71-'Original Data'!$U$71)</f>
        <v>0.27853881278538822</v>
      </c>
      <c r="P71" s="51">
        <f>('Original Data'!P71-'Original Data'!$U$71)/('Original Data'!$V$71-'Original Data'!$U$71)</f>
        <v>0.54337899543378998</v>
      </c>
      <c r="Q71" s="51">
        <f>('Original Data'!Q71-'Original Data'!$U$71)/('Original Data'!$V$71-'Original Data'!$U$71)</f>
        <v>0.34703196347031973</v>
      </c>
      <c r="R71" s="51">
        <f>('Original Data'!R71-'Original Data'!$U$71)/('Original Data'!$V$71-'Original Data'!$U$71)</f>
        <v>0.55707762557077645</v>
      </c>
      <c r="S71" s="51">
        <f>('Original Data'!S71-'Original Data'!$U$71)/('Original Data'!$V$71-'Original Data'!$U$71)</f>
        <v>0.7351598173515983</v>
      </c>
      <c r="T71" s="51">
        <f>('Original Data'!T71-'Original Data'!$U$71)/('Original Data'!$V$71-'Original Data'!$U$71)</f>
        <v>0.34703196347031973</v>
      </c>
      <c r="U71" s="58">
        <f t="shared" si="0"/>
        <v>0</v>
      </c>
      <c r="V71" s="58">
        <f t="shared" si="1"/>
        <v>1</v>
      </c>
    </row>
    <row r="72" spans="1:22" s="58" customFormat="1" x14ac:dyDescent="0.25">
      <c r="A72" s="3"/>
      <c r="B72" s="191" t="s">
        <v>76</v>
      </c>
      <c r="C72" s="14" t="s">
        <v>20</v>
      </c>
      <c r="D72" s="51">
        <f>('Original Data'!D72-'Original Data'!$U$72)/('Original Data'!$V$72-'Original Data'!$U$72)</f>
        <v>0</v>
      </c>
      <c r="E72" s="51">
        <f>('Original Data'!E72-'Original Data'!$U$72)/('Original Data'!$V$72-'Original Data'!$U$72)</f>
        <v>0.47727272727272729</v>
      </c>
      <c r="F72" s="51">
        <f>('Original Data'!F72-'Original Data'!$U$72)/('Original Data'!$V$72-'Original Data'!$U$72)</f>
        <v>0.68181818181818177</v>
      </c>
      <c r="G72" s="51">
        <f>('Original Data'!G72-'Original Data'!$U$72)/('Original Data'!$V$72-'Original Data'!$U$72)</f>
        <v>1</v>
      </c>
      <c r="H72" s="51">
        <f>('Original Data'!H72-'Original Data'!$U$72)/('Original Data'!$V$72-'Original Data'!$U$72)</f>
        <v>0.90909090909090906</v>
      </c>
      <c r="I72" s="51">
        <f>('Original Data'!I72-'Original Data'!$U$72)/('Original Data'!$V$72-'Original Data'!$U$72)</f>
        <v>0.36363636363636365</v>
      </c>
      <c r="J72" s="51">
        <f>('Original Data'!J72-'Original Data'!$U$72)/('Original Data'!$V$72-'Original Data'!$U$72)</f>
        <v>0.90909090909090906</v>
      </c>
      <c r="K72" s="51">
        <f>('Original Data'!K72-'Original Data'!$U$72)/('Original Data'!$V$72-'Original Data'!$U$72)</f>
        <v>0.77272727272727271</v>
      </c>
      <c r="L72" s="51">
        <f>('Original Data'!L72-'Original Data'!$U$72)/('Original Data'!$V$72-'Original Data'!$U$72)</f>
        <v>0.56818181818181823</v>
      </c>
      <c r="M72" s="51">
        <f>('Original Data'!M72-'Original Data'!$U$72)/('Original Data'!$V$72-'Original Data'!$U$72)</f>
        <v>0.29545454545454547</v>
      </c>
      <c r="N72" s="51">
        <f>('Original Data'!N72-'Original Data'!$U$72)/('Original Data'!$V$72-'Original Data'!$U$72)</f>
        <v>0.77272727272727271</v>
      </c>
      <c r="O72" s="51">
        <f>('Original Data'!O72-'Original Data'!$U$72)/('Original Data'!$V$72-'Original Data'!$U$72)</f>
        <v>0.15909090909090909</v>
      </c>
      <c r="P72" s="51">
        <f>('Original Data'!P72-'Original Data'!$U$72)/('Original Data'!$V$72-'Original Data'!$U$72)</f>
        <v>0.63636363636363635</v>
      </c>
      <c r="Q72" s="51">
        <f>('Original Data'!Q72-'Original Data'!$U$72)/('Original Data'!$V$72-'Original Data'!$U$72)</f>
        <v>0.18181818181818182</v>
      </c>
      <c r="R72" s="51">
        <f>('Original Data'!R72-'Original Data'!$U$72)/('Original Data'!$V$72-'Original Data'!$U$72)</f>
        <v>0.77272727272727271</v>
      </c>
      <c r="S72" s="51">
        <f>('Original Data'!S72-'Original Data'!$U$72)/('Original Data'!$V$72-'Original Data'!$U$72)</f>
        <v>0.68181818181818177</v>
      </c>
      <c r="T72" s="51">
        <f>('Original Data'!T72-'Original Data'!$U$72)/('Original Data'!$V$72-'Original Data'!$U$72)</f>
        <v>0.59090909090909094</v>
      </c>
      <c r="U72" s="58">
        <f t="shared" si="0"/>
        <v>0</v>
      </c>
      <c r="V72" s="58">
        <f t="shared" si="1"/>
        <v>1</v>
      </c>
    </row>
    <row r="73" spans="1:22" s="58" customFormat="1" x14ac:dyDescent="0.25">
      <c r="A73" s="64" t="s">
        <v>145</v>
      </c>
      <c r="B73" s="191" t="s">
        <v>77</v>
      </c>
      <c r="C73" s="14" t="s">
        <v>20</v>
      </c>
      <c r="D73" s="51">
        <f>('Original Data'!D73-'Original Data'!$U$73)/('Original Data'!$V$73-'Original Data'!$U$73)</f>
        <v>0.18644067796610178</v>
      </c>
      <c r="E73" s="51">
        <f>('Original Data'!E73-'Original Data'!$U$73)/('Original Data'!$V$73-'Original Data'!$U$73)</f>
        <v>0.55932203389830537</v>
      </c>
      <c r="F73" s="51">
        <f>('Original Data'!F73-'Original Data'!$U$73)/('Original Data'!$V$73-'Original Data'!$U$73)</f>
        <v>3.3898305084745804E-2</v>
      </c>
      <c r="G73" s="51">
        <f>('Original Data'!G73-'Original Data'!$U$73)/('Original Data'!$V$73-'Original Data'!$U$73)</f>
        <v>0.63276836158192107</v>
      </c>
      <c r="H73" s="51">
        <f>('Original Data'!H73-'Original Data'!$U$73)/('Original Data'!$V$73-'Original Data'!$U$73)</f>
        <v>1</v>
      </c>
      <c r="I73" s="51">
        <f>('Original Data'!I73-'Original Data'!$U$73)/('Original Data'!$V$73-'Original Data'!$U$73)</f>
        <v>0</v>
      </c>
      <c r="J73" s="51">
        <f>('Original Data'!J73-'Original Data'!$U$73)/('Original Data'!$V$73-'Original Data'!$U$73)</f>
        <v>0.17514124293785319</v>
      </c>
      <c r="K73" s="51">
        <f>('Original Data'!K73-'Original Data'!$U$73)/('Original Data'!$V$73-'Original Data'!$U$73)</f>
        <v>0.63841807909604531</v>
      </c>
      <c r="L73" s="51">
        <f>('Original Data'!L73-'Original Data'!$U$73)/('Original Data'!$V$73-'Original Data'!$U$73)</f>
        <v>0.67231638418079087</v>
      </c>
      <c r="M73" s="51">
        <f>('Original Data'!M73-'Original Data'!$U$73)/('Original Data'!$V$73-'Original Data'!$U$73)</f>
        <v>0.44632768361581932</v>
      </c>
      <c r="N73" s="51">
        <f>('Original Data'!N73-'Original Data'!$U$73)/('Original Data'!$V$73-'Original Data'!$U$73)</f>
        <v>0.37288135593220356</v>
      </c>
      <c r="O73" s="51">
        <f>('Original Data'!O73-'Original Data'!$U$73)/('Original Data'!$V$73-'Original Data'!$U$73)</f>
        <v>5.6497175141241749E-3</v>
      </c>
      <c r="P73" s="51">
        <f>('Original Data'!P73-'Original Data'!$U$73)/('Original Data'!$V$73-'Original Data'!$U$73)</f>
        <v>0.34463276836158169</v>
      </c>
      <c r="Q73" s="51">
        <f>('Original Data'!Q73-'Original Data'!$U$73)/('Original Data'!$V$73-'Original Data'!$U$73)</f>
        <v>0.46892655367231656</v>
      </c>
      <c r="R73" s="51">
        <f>('Original Data'!R73-'Original Data'!$U$73)/('Original Data'!$V$73-'Original Data'!$U$73)</f>
        <v>0.52542372881355925</v>
      </c>
      <c r="S73" s="51">
        <f>('Original Data'!S73-'Original Data'!$U$73)/('Original Data'!$V$73-'Original Data'!$U$73)</f>
        <v>0.6610169491525425</v>
      </c>
      <c r="T73" s="51">
        <f>('Original Data'!T73-'Original Data'!$U$73)/('Original Data'!$V$73-'Original Data'!$U$73)</f>
        <v>0.44632768361581932</v>
      </c>
      <c r="U73" s="58">
        <f t="shared" si="0"/>
        <v>0</v>
      </c>
      <c r="V73" s="58">
        <f t="shared" si="1"/>
        <v>1</v>
      </c>
    </row>
    <row r="74" spans="1:22" s="58" customFormat="1" ht="15.75" thickBot="1" x14ac:dyDescent="0.3">
      <c r="A74" s="3"/>
      <c r="B74" s="191" t="s">
        <v>78</v>
      </c>
      <c r="C74" s="14" t="s">
        <v>20</v>
      </c>
      <c r="D74" s="51">
        <f>('Original Data'!D74-'Original Data'!$U$74)/('Original Data'!$V$74-'Original Data'!$U$74)</f>
        <v>0.10582010582010583</v>
      </c>
      <c r="E74" s="51">
        <f>('Original Data'!E74-'Original Data'!$U$74)/('Original Data'!$V$74-'Original Data'!$U$74)</f>
        <v>9.5238095238095247E-2</v>
      </c>
      <c r="F74" s="51">
        <f>('Original Data'!F74-'Original Data'!$U$74)/('Original Data'!$V$74-'Original Data'!$U$74)</f>
        <v>0.26984126984126983</v>
      </c>
      <c r="G74" s="51">
        <f>('Original Data'!G74-'Original Data'!$U$74)/('Original Data'!$V$74-'Original Data'!$U$74)</f>
        <v>0.30687830687830692</v>
      </c>
      <c r="H74" s="51">
        <f>('Original Data'!H74-'Original Data'!$U$74)/('Original Data'!$V$74-'Original Data'!$U$74)</f>
        <v>0.97354497354497349</v>
      </c>
      <c r="I74" s="51">
        <f>('Original Data'!I74-'Original Data'!$U$74)/('Original Data'!$V$74-'Original Data'!$U$74)</f>
        <v>0</v>
      </c>
      <c r="J74" s="51">
        <f>('Original Data'!J74-'Original Data'!$U$74)/('Original Data'!$V$74-'Original Data'!$U$74)</f>
        <v>0.31216931216931221</v>
      </c>
      <c r="K74" s="51">
        <f>('Original Data'!K74-'Original Data'!$U$74)/('Original Data'!$V$74-'Original Data'!$U$74)</f>
        <v>0.45502645502645506</v>
      </c>
      <c r="L74" s="51">
        <f>('Original Data'!L74-'Original Data'!$U$74)/('Original Data'!$V$74-'Original Data'!$U$74)</f>
        <v>0.44973544973544977</v>
      </c>
      <c r="M74" s="51">
        <f>('Original Data'!M74-'Original Data'!$U$74)/('Original Data'!$V$74-'Original Data'!$U$74)</f>
        <v>0</v>
      </c>
      <c r="N74" s="51">
        <f>('Original Data'!N74-'Original Data'!$U$74)/('Original Data'!$V$74-'Original Data'!$U$74)</f>
        <v>0.14814814814814814</v>
      </c>
      <c r="O74" s="51">
        <f>('Original Data'!O74-'Original Data'!$U$74)/('Original Data'!$V$74-'Original Data'!$U$74)</f>
        <v>0.14814814814814814</v>
      </c>
      <c r="P74" s="51">
        <f>('Original Data'!P74-'Original Data'!$U$74)/('Original Data'!$V$74-'Original Data'!$U$74)</f>
        <v>0.28571428571428575</v>
      </c>
      <c r="Q74" s="51">
        <f>('Original Data'!Q74-'Original Data'!$U$74)/('Original Data'!$V$74-'Original Data'!$U$74)</f>
        <v>0.2592592592592593</v>
      </c>
      <c r="R74" s="51">
        <f>('Original Data'!R74-'Original Data'!$U$74)/('Original Data'!$V$74-'Original Data'!$U$74)</f>
        <v>0.25396825396825395</v>
      </c>
      <c r="S74" s="51">
        <f>('Original Data'!S74-'Original Data'!$U$74)/('Original Data'!$V$74-'Original Data'!$U$74)</f>
        <v>1</v>
      </c>
      <c r="T74" s="51">
        <f>('Original Data'!T74-'Original Data'!$U$74)/('Original Data'!$V$74-'Original Data'!$U$74)</f>
        <v>0</v>
      </c>
      <c r="U74" s="58">
        <f t="shared" si="0"/>
        <v>0</v>
      </c>
      <c r="V74" s="58">
        <f t="shared" si="1"/>
        <v>1</v>
      </c>
    </row>
    <row r="75" spans="1:22" s="58" customFormat="1" x14ac:dyDescent="0.25">
      <c r="A75" s="3"/>
      <c r="B75" s="163" t="s">
        <v>79</v>
      </c>
      <c r="C75" s="23" t="s">
        <v>20</v>
      </c>
      <c r="D75" s="51">
        <f>('Original Data'!D75-'Original Data'!$U$75)/('Original Data'!$V$75-'Original Data'!$U$75)</f>
        <v>0</v>
      </c>
      <c r="E75" s="51">
        <f>('Original Data'!E75-'Original Data'!$U$75)/('Original Data'!$V$75-'Original Data'!$U$75)</f>
        <v>0.27011495749092745</v>
      </c>
      <c r="F75" s="51">
        <f>('Original Data'!F75-'Original Data'!$U$75)/('Original Data'!$V$75-'Original Data'!$U$75)</f>
        <v>0.56896551960382979</v>
      </c>
      <c r="G75" s="51">
        <f>('Original Data'!G75-'Original Data'!$U$75)/('Original Data'!$V$75-'Original Data'!$U$75)</f>
        <v>1</v>
      </c>
      <c r="H75" s="51">
        <f>('Original Data'!H75-'Original Data'!$U$75)/('Original Data'!$V$75-'Original Data'!$U$75)</f>
        <v>0.21554025992283823</v>
      </c>
      <c r="I75" s="51">
        <f>('Original Data'!I75-'Original Data'!$U$75)/('Original Data'!$V$75-'Original Data'!$U$75)</f>
        <v>0.70114943788709772</v>
      </c>
      <c r="J75" s="51">
        <f>('Original Data'!J75-'Original Data'!$U$75)/('Original Data'!$V$75-'Original Data'!$U$75)</f>
        <v>0.47701158481350553</v>
      </c>
      <c r="K75" s="51">
        <f>('Original Data'!K75-'Original Data'!$U$75)/('Original Data'!$V$75-'Original Data'!$U$75)</f>
        <v>0.25061786722524282</v>
      </c>
      <c r="L75" s="51">
        <f>('Original Data'!L75-'Original Data'!$U$75)/('Original Data'!$V$75-'Original Data'!$U$75)</f>
        <v>0.82471260627268417</v>
      </c>
      <c r="M75" s="51">
        <f>('Original Data'!M75-'Original Data'!$U$75)/('Original Data'!$V$75-'Original Data'!$U$75)</f>
        <v>0.94503451519980264</v>
      </c>
      <c r="N75" s="51">
        <f>('Original Data'!N75-'Original Data'!$U$75)/('Original Data'!$V$75-'Original Data'!$U$75)</f>
        <v>0.31609197969495861</v>
      </c>
      <c r="O75" s="51">
        <f>('Original Data'!O75-'Original Data'!$U$75)/('Original Data'!$V$75-'Original Data'!$U$75)</f>
        <v>0.18965519877874856</v>
      </c>
      <c r="P75" s="51">
        <f>('Original Data'!P75-'Original Data'!$U$75)/('Original Data'!$V$75-'Original Data'!$U$75)</f>
        <v>0.6005747531990917</v>
      </c>
      <c r="Q75" s="51">
        <f>('Original Data'!Q75-'Original Data'!$U$75)/('Original Data'!$V$75-'Original Data'!$U$75)</f>
        <v>0.16954027280292147</v>
      </c>
      <c r="R75" s="51">
        <f>('Original Data'!R75-'Original Data'!$U$75)/('Original Data'!$V$75-'Original Data'!$U$75)</f>
        <v>0.43390810936945173</v>
      </c>
      <c r="S75" s="51">
        <f>('Original Data'!S75-'Original Data'!$U$75)/('Original Data'!$V$75-'Original Data'!$U$75)</f>
        <v>0.76436790507761898</v>
      </c>
      <c r="T75" s="51">
        <f>('Original Data'!T75-'Original Data'!$U$75)/('Original Data'!$V$75-'Original Data'!$U$75)</f>
        <v>0.65583908335456198</v>
      </c>
      <c r="U75" s="58">
        <f t="shared" si="0"/>
        <v>0</v>
      </c>
      <c r="V75" s="58">
        <f t="shared" si="1"/>
        <v>1</v>
      </c>
    </row>
    <row r="76" spans="1:22" s="58" customFormat="1" x14ac:dyDescent="0.25">
      <c r="A76" s="3"/>
      <c r="B76" s="191" t="s">
        <v>81</v>
      </c>
      <c r="C76" s="14" t="s">
        <v>20</v>
      </c>
      <c r="D76" s="51">
        <f>('Original Data'!D76-'Original Data'!$U$76)/('Original Data'!$V$76-'Original Data'!$U$76)</f>
        <v>0.35672016270568019</v>
      </c>
      <c r="E76" s="51">
        <f>('Original Data'!E76-'Original Data'!$U$76)/('Original Data'!$V$76-'Original Data'!$U$76)</f>
        <v>0.27433140511053089</v>
      </c>
      <c r="F76" s="51">
        <f>('Original Data'!F76-'Original Data'!$U$76)/('Original Data'!$V$76-'Original Data'!$U$76)</f>
        <v>0.87973898241367821</v>
      </c>
      <c r="G76" s="51">
        <f>('Original Data'!G76-'Original Data'!$U$76)/('Original Data'!$V$76-'Original Data'!$U$76)</f>
        <v>0.69055878333998566</v>
      </c>
      <c r="H76" s="51">
        <f>('Original Data'!H76-'Original Data'!$U$76)/('Original Data'!$V$76-'Original Data'!$U$76)</f>
        <v>1</v>
      </c>
      <c r="I76" s="51">
        <f>('Original Data'!I76-'Original Data'!$U$76)/('Original Data'!$V$76-'Original Data'!$U$76)</f>
        <v>5.7209663078442462E-2</v>
      </c>
      <c r="J76" s="51">
        <f>('Original Data'!J76-'Original Data'!$U$76)/('Original Data'!$V$76-'Original Data'!$U$76)</f>
        <v>0.56953640286128893</v>
      </c>
      <c r="K76" s="51">
        <f>('Original Data'!K76-'Original Data'!$U$76)/('Original Data'!$V$76-'Original Data'!$U$76)</f>
        <v>0.69184760915156296</v>
      </c>
      <c r="L76" s="51">
        <f>('Original Data'!L76-'Original Data'!$U$76)/('Original Data'!$V$76-'Original Data'!$U$76)</f>
        <v>0.6741723214493146</v>
      </c>
      <c r="M76" s="51">
        <f>('Original Data'!M76-'Original Data'!$U$76)/('Original Data'!$V$76-'Original Data'!$U$76)</f>
        <v>0.13271262721940943</v>
      </c>
      <c r="N76" s="51">
        <f>('Original Data'!N76-'Original Data'!$U$76)/('Original Data'!$V$76-'Original Data'!$U$76)</f>
        <v>0.34440926265013455</v>
      </c>
      <c r="O76" s="51">
        <f>('Original Data'!O76-'Original Data'!$U$76)/('Original Data'!$V$76-'Original Data'!$U$76)</f>
        <v>0</v>
      </c>
      <c r="P76" s="51">
        <f>('Original Data'!P76-'Original Data'!$U$76)/('Original Data'!$V$76-'Original Data'!$U$76)</f>
        <v>0.88549223536567534</v>
      </c>
      <c r="Q76" s="51">
        <f>('Original Data'!Q76-'Original Data'!$U$76)/('Original Data'!$V$76-'Original Data'!$U$76)</f>
        <v>0.14744410160234941</v>
      </c>
      <c r="R76" s="51">
        <f>('Original Data'!R76-'Original Data'!$U$76)/('Original Data'!$V$76-'Original Data'!$U$76)</f>
        <v>0.48531498881715202</v>
      </c>
      <c r="S76" s="51">
        <f>('Original Data'!S76-'Original Data'!$U$76)/('Original Data'!$V$76-'Original Data'!$U$76)</f>
        <v>0.96558000857457282</v>
      </c>
      <c r="T76" s="51">
        <f>('Original Data'!T76-'Original Data'!$U$76)/('Original Data'!$V$76-'Original Data'!$U$76)</f>
        <v>0.35263377705689697</v>
      </c>
      <c r="U76" s="58">
        <f t="shared" si="0"/>
        <v>0</v>
      </c>
      <c r="V76" s="58">
        <f t="shared" si="1"/>
        <v>1</v>
      </c>
    </row>
    <row r="77" spans="1:22" s="58" customFormat="1" x14ac:dyDescent="0.25">
      <c r="A77" s="3"/>
      <c r="B77" s="191" t="s">
        <v>82</v>
      </c>
      <c r="C77" s="19" t="s">
        <v>22</v>
      </c>
      <c r="D77" s="161">
        <f>('Original Data'!$V$77-'Original Data'!D77)/('Original Data'!$V$77-'Original Data'!$U$77)</f>
        <v>0</v>
      </c>
      <c r="E77" s="161">
        <f>('Original Data'!$V$77-'Original Data'!E77)/('Original Data'!$V$77-'Original Data'!$U$77)</f>
        <v>0.48484848484848497</v>
      </c>
      <c r="F77" s="161">
        <f>('Original Data'!$V$77-'Original Data'!F77)/('Original Data'!$V$77-'Original Data'!$U$77)</f>
        <v>0.3787878787878789</v>
      </c>
      <c r="G77" s="161">
        <f>('Original Data'!$V$77-'Original Data'!G77)/('Original Data'!$V$77-'Original Data'!$U$77)</f>
        <v>0.74242424242424243</v>
      </c>
      <c r="H77" s="161">
        <f>('Original Data'!$V$77-'Original Data'!H77)/('Original Data'!$V$77-'Original Data'!$U$77)</f>
        <v>0.59090909090909094</v>
      </c>
      <c r="I77" s="161">
        <f>('Original Data'!$V$77-'Original Data'!I77)/('Original Data'!$V$77-'Original Data'!$U$77)</f>
        <v>0.3787878787878789</v>
      </c>
      <c r="J77" s="161">
        <f>('Original Data'!$V$77-'Original Data'!J77)/('Original Data'!$V$77-'Original Data'!$U$77)</f>
        <v>1</v>
      </c>
      <c r="K77" s="161">
        <f>('Original Data'!$V$77-'Original Data'!K77)/('Original Data'!$V$77-'Original Data'!$U$77)</f>
        <v>0.42424242424242431</v>
      </c>
      <c r="L77" s="161">
        <f>('Original Data'!$V$77-'Original Data'!L77)/('Original Data'!$V$77-'Original Data'!$U$77)</f>
        <v>0.45454545454545464</v>
      </c>
      <c r="M77" s="161">
        <f>('Original Data'!$V$77-'Original Data'!M77)/('Original Data'!$V$77-'Original Data'!$U$77)</f>
        <v>7.5757575757575885E-2</v>
      </c>
      <c r="N77" s="161">
        <f>('Original Data'!$V$77-'Original Data'!N77)/('Original Data'!$V$77-'Original Data'!$U$77)</f>
        <v>0.51515151515151514</v>
      </c>
      <c r="O77" s="161">
        <f>('Original Data'!$V$77-'Original Data'!O77)/('Original Data'!$V$77-'Original Data'!$U$77)</f>
        <v>0.30303030303030315</v>
      </c>
      <c r="P77" s="161">
        <f>('Original Data'!$V$77-'Original Data'!P77)/('Original Data'!$V$77-'Original Data'!$U$77)</f>
        <v>0.56060606060606077</v>
      </c>
      <c r="Q77" s="161">
        <f>('Original Data'!$V$77-'Original Data'!Q77)/('Original Data'!$V$77-'Original Data'!$U$77)</f>
        <v>0.45454545454545464</v>
      </c>
      <c r="R77" s="161">
        <f>('Original Data'!$V$77-'Original Data'!R77)/('Original Data'!$V$77-'Original Data'!$U$77)</f>
        <v>0.63636363636363646</v>
      </c>
      <c r="S77" s="161">
        <f>('Original Data'!$V$77-'Original Data'!S77)/('Original Data'!$V$77-'Original Data'!$U$77)</f>
        <v>0.69696969696969702</v>
      </c>
      <c r="T77" s="161">
        <f>('Original Data'!$V$77-'Original Data'!T77)/('Original Data'!$V$77-'Original Data'!$U$77)</f>
        <v>0.36363636363636365</v>
      </c>
      <c r="U77" s="58">
        <f t="shared" si="0"/>
        <v>0</v>
      </c>
      <c r="V77" s="58">
        <f t="shared" si="1"/>
        <v>1</v>
      </c>
    </row>
    <row r="78" spans="1:22" s="58" customFormat="1" x14ac:dyDescent="0.25">
      <c r="A78" s="3"/>
      <c r="B78" s="191" t="s">
        <v>83</v>
      </c>
      <c r="C78" s="19" t="s">
        <v>29</v>
      </c>
      <c r="D78" s="161">
        <f>('Original Data'!$V$78-'Original Data'!D78)/('Original Data'!$V$78-'Original Data'!$U$78)</f>
        <v>0.64161849710982666</v>
      </c>
      <c r="E78" s="161">
        <f>('Original Data'!$V$78-'Original Data'!E78)/('Original Data'!$V$78-'Original Data'!$U$78)</f>
        <v>0</v>
      </c>
      <c r="F78" s="161">
        <f>('Original Data'!$V$78-'Original Data'!F78)/('Original Data'!$V$78-'Original Data'!$U$78)</f>
        <v>0.63583815028901736</v>
      </c>
      <c r="G78" s="161">
        <f>('Original Data'!$V$78-'Original Data'!G78)/('Original Data'!$V$78-'Original Data'!$U$78)</f>
        <v>0.82658959537572252</v>
      </c>
      <c r="H78" s="161">
        <f>('Original Data'!$V$78-'Original Data'!H78)/('Original Data'!$V$78-'Original Data'!$U$78)</f>
        <v>0.56647398843930641</v>
      </c>
      <c r="I78" s="161">
        <f>('Original Data'!$V$78-'Original Data'!I78)/('Original Data'!$V$78-'Original Data'!$U$78)</f>
        <v>0.34682080924855491</v>
      </c>
      <c r="J78" s="161">
        <f>('Original Data'!$V$78-'Original Data'!J78)/('Original Data'!$V$78-'Original Data'!$U$78)</f>
        <v>0.62427745664739887</v>
      </c>
      <c r="K78" s="161">
        <f>('Original Data'!$V$78-'Original Data'!K78)/('Original Data'!$V$78-'Original Data'!$U$78)</f>
        <v>0.26011560693641617</v>
      </c>
      <c r="L78" s="161">
        <f>('Original Data'!$V$78-'Original Data'!L78)/('Original Data'!$V$78-'Original Data'!$U$78)</f>
        <v>0.27745664739884374</v>
      </c>
      <c r="M78" s="161">
        <f>('Original Data'!$V$78-'Original Data'!M78)/('Original Data'!$V$78-'Original Data'!$U$78)</f>
        <v>0.8554913294797688</v>
      </c>
      <c r="N78" s="161">
        <f>('Original Data'!$V$78-'Original Data'!N78)/('Original Data'!$V$78-'Original Data'!$U$78)</f>
        <v>0.40462427745664736</v>
      </c>
      <c r="O78" s="161">
        <f>('Original Data'!$V$78-'Original Data'!O78)/('Original Data'!$V$78-'Original Data'!$U$78)</f>
        <v>0.21387283236994234</v>
      </c>
      <c r="P78" s="161">
        <f>('Original Data'!$V$78-'Original Data'!P78)/('Original Data'!$V$78-'Original Data'!$U$78)</f>
        <v>0.67630057803468202</v>
      </c>
      <c r="Q78" s="161">
        <f>('Original Data'!$V$78-'Original Data'!Q78)/('Original Data'!$V$78-'Original Data'!$U$78)</f>
        <v>0.34104046242774555</v>
      </c>
      <c r="R78" s="161">
        <f>('Original Data'!$V$78-'Original Data'!R78)/('Original Data'!$V$78-'Original Data'!$U$78)</f>
        <v>1</v>
      </c>
      <c r="S78" s="161">
        <f>('Original Data'!$V$78-'Original Data'!S78)/('Original Data'!$V$78-'Original Data'!$U$78)</f>
        <v>0.95375722543352592</v>
      </c>
      <c r="T78" s="161">
        <f>('Original Data'!$V$78-'Original Data'!T78)/('Original Data'!$V$78-'Original Data'!$U$78)</f>
        <v>0.86127167630057788</v>
      </c>
      <c r="U78" s="58">
        <f t="shared" si="0"/>
        <v>0</v>
      </c>
      <c r="V78" s="58">
        <f t="shared" si="1"/>
        <v>1</v>
      </c>
    </row>
    <row r="79" spans="1:22" s="58" customFormat="1" x14ac:dyDescent="0.25">
      <c r="A79" s="3"/>
      <c r="B79" s="65" t="s">
        <v>84</v>
      </c>
      <c r="C79" s="19" t="s">
        <v>22</v>
      </c>
      <c r="D79" s="161">
        <f>('Original Data'!$V$79-'Original Data'!D79)/('Original Data'!$V$79-'Original Data'!$U$79)</f>
        <v>0.75609756097560976</v>
      </c>
      <c r="E79" s="161">
        <f>('Original Data'!$V$79-'Original Data'!E79)/('Original Data'!$V$79-'Original Data'!$U$79)</f>
        <v>0.14024390243902435</v>
      </c>
      <c r="F79" s="161">
        <f>('Original Data'!$V$79-'Original Data'!F79)/('Original Data'!$V$79-'Original Data'!$U$79)</f>
        <v>0.19105691056910565</v>
      </c>
      <c r="G79" s="161">
        <f>('Original Data'!$V$79-'Original Data'!G79)/('Original Data'!$V$79-'Original Data'!$U$79)</f>
        <v>0.13346883468834725</v>
      </c>
      <c r="H79" s="161">
        <f>('Original Data'!$V$79-'Original Data'!H79)/('Original Data'!$V$79-'Original Data'!$U$79)</f>
        <v>6.8428184281843135E-2</v>
      </c>
      <c r="I79" s="161">
        <f>('Original Data'!$V$79-'Original Data'!I79)/('Original Data'!$V$79-'Original Data'!$U$79)</f>
        <v>0.266937669376694</v>
      </c>
      <c r="J79" s="161">
        <f>('Original Data'!$V$79-'Original Data'!J79)/('Original Data'!$V$79-'Original Data'!$U$79)</f>
        <v>0.37669376693766943</v>
      </c>
      <c r="K79" s="161">
        <f>('Original Data'!$V$79-'Original Data'!K79)/('Original Data'!$V$79-'Original Data'!$U$79)</f>
        <v>0</v>
      </c>
      <c r="L79" s="161">
        <f>('Original Data'!$V$79-'Original Data'!L79)/('Original Data'!$V$79-'Original Data'!$U$79)</f>
        <v>0.2466124661246612</v>
      </c>
      <c r="M79" s="161">
        <f>('Original Data'!$V$79-'Original Data'!M79)/('Original Data'!$V$79-'Original Data'!$U$79)</f>
        <v>0.62059620596205967</v>
      </c>
      <c r="N79" s="161">
        <f>('Original Data'!$V$79-'Original Data'!N79)/('Original Data'!$V$79-'Original Data'!$U$79)</f>
        <v>0.4613821138211382</v>
      </c>
      <c r="O79" s="161">
        <f>('Original Data'!$V$79-'Original Data'!O79)/('Original Data'!$V$79-'Original Data'!$U$79)</f>
        <v>1</v>
      </c>
      <c r="P79" s="161">
        <f>('Original Data'!$V$79-'Original Data'!P79)/('Original Data'!$V$79-'Original Data'!$U$79)</f>
        <v>0.49796747967479665</v>
      </c>
      <c r="Q79" s="161">
        <f>('Original Data'!$V$79-'Original Data'!Q79)/('Original Data'!$V$79-'Original Data'!$U$79)</f>
        <v>0.38008130081300845</v>
      </c>
      <c r="R79" s="161">
        <f>('Original Data'!$V$79-'Original Data'!R79)/('Original Data'!$V$79-'Original Data'!$U$79)</f>
        <v>0.66666666666666663</v>
      </c>
      <c r="S79" s="161">
        <f>('Original Data'!$V$79-'Original Data'!S79)/('Original Data'!$V$79-'Original Data'!$U$79)</f>
        <v>0.2601626016260164</v>
      </c>
      <c r="T79" s="161">
        <f>('Original Data'!$V$79-'Original Data'!T79)/('Original Data'!$V$79-'Original Data'!$U$79)</f>
        <v>0.73983739837398355</v>
      </c>
      <c r="U79" s="58">
        <f t="shared" si="0"/>
        <v>0</v>
      </c>
      <c r="V79" s="58">
        <f t="shared" si="1"/>
        <v>1</v>
      </c>
    </row>
    <row r="80" spans="1:22" s="58" customFormat="1" x14ac:dyDescent="0.25">
      <c r="A80" s="3"/>
      <c r="B80" s="194" t="s">
        <v>85</v>
      </c>
      <c r="C80" s="19" t="s">
        <v>22</v>
      </c>
      <c r="D80" s="161">
        <f>('Original Data'!$V$80-'Original Data'!D80)/('Original Data'!$V$80-'Original Data'!$U$80)</f>
        <v>0.81417756366139027</v>
      </c>
      <c r="E80" s="161">
        <f>('Original Data'!$V$80-'Original Data'!E80)/('Original Data'!$V$80-'Original Data'!$U$80)</f>
        <v>0.87869924294562973</v>
      </c>
      <c r="F80" s="161">
        <f>('Original Data'!$V$80-'Original Data'!F80)/('Original Data'!$V$80-'Original Data'!$U$80)</f>
        <v>0.96145905024088085</v>
      </c>
      <c r="G80" s="161">
        <f>('Original Data'!$V$80-'Original Data'!G80)/('Original Data'!$V$80-'Original Data'!$U$80)</f>
        <v>0.99776324845147968</v>
      </c>
      <c r="H80" s="161">
        <f>('Original Data'!$V$80-'Original Data'!H80)/('Original Data'!$V$80-'Original Data'!$U$80)</f>
        <v>0.97814865794907091</v>
      </c>
      <c r="I80" s="161">
        <f>('Original Data'!$V$80-'Original Data'!I80)/('Original Data'!$V$80-'Original Data'!$U$80)</f>
        <v>0</v>
      </c>
      <c r="J80" s="161">
        <f>('Original Data'!$V$80-'Original Data'!J80)/('Original Data'!$V$80-'Original Data'!$U$80)</f>
        <v>0.95870612525808674</v>
      </c>
      <c r="K80" s="161">
        <f>('Original Data'!$V$80-'Original Data'!K80)/('Original Data'!$V$80-'Original Data'!$U$80)</f>
        <v>0.95715760495526492</v>
      </c>
      <c r="L80" s="161">
        <f>('Original Data'!$V$80-'Original Data'!L80)/('Original Data'!$V$80-'Original Data'!$U$80)</f>
        <v>0.97419132828630417</v>
      </c>
      <c r="M80" s="161">
        <f>('Original Data'!$V$80-'Original Data'!M80)/('Original Data'!$V$80-'Original Data'!$U$80)</f>
        <v>0.74948382656572621</v>
      </c>
      <c r="N80" s="161">
        <f>('Original Data'!$V$80-'Original Data'!N80)/('Original Data'!$V$80-'Original Data'!$U$80)</f>
        <v>0.68479008947006192</v>
      </c>
      <c r="O80" s="161">
        <f>('Original Data'!$V$80-'Original Data'!O80)/('Original Data'!$V$80-'Original Data'!$U$80)</f>
        <v>0.64452856159669636</v>
      </c>
      <c r="P80" s="161">
        <f>('Original Data'!$V$80-'Original Data'!P80)/('Original Data'!$V$80-'Original Data'!$U$80)</f>
        <v>0.95715760495526492</v>
      </c>
      <c r="Q80" s="161">
        <f>('Original Data'!$V$80-'Original Data'!Q80)/('Original Data'!$V$80-'Original Data'!$U$80)</f>
        <v>0.81434962147281487</v>
      </c>
      <c r="R80" s="161">
        <f>('Original Data'!$V$80-'Original Data'!R80)/('Original Data'!$V$80-'Original Data'!$U$80)</f>
        <v>0.96834136269786653</v>
      </c>
      <c r="S80" s="161">
        <f>('Original Data'!$V$80-'Original Data'!S80)/('Original Data'!$V$80-'Original Data'!$U$80)</f>
        <v>1</v>
      </c>
      <c r="T80" s="161">
        <f>('Original Data'!$V$80-'Original Data'!T80)/('Original Data'!$V$80-'Original Data'!$U$80)</f>
        <v>0.88093599449415005</v>
      </c>
      <c r="U80" s="58">
        <f t="shared" si="0"/>
        <v>0</v>
      </c>
      <c r="V80" s="58">
        <f t="shared" si="1"/>
        <v>1</v>
      </c>
    </row>
    <row r="81" spans="1:22" s="58" customFormat="1" ht="30" x14ac:dyDescent="0.25">
      <c r="A81" s="3"/>
      <c r="B81" s="194" t="s">
        <v>86</v>
      </c>
      <c r="C81" s="19" t="s">
        <v>22</v>
      </c>
      <c r="D81" s="161">
        <f>('Original Data'!$V$81-'Original Data'!D81)/('Original Data'!$V$81-'Original Data'!$U$81)</f>
        <v>0.59406657018813347</v>
      </c>
      <c r="E81" s="161">
        <f>('Original Data'!$V$81-'Original Data'!E81)/('Original Data'!$V$81-'Original Data'!$U$81)</f>
        <v>0.69898697539797405</v>
      </c>
      <c r="F81" s="161">
        <f>('Original Data'!$V$81-'Original Data'!F81)/('Original Data'!$V$81-'Original Data'!$U$81)</f>
        <v>0.67800289435600591</v>
      </c>
      <c r="G81" s="161">
        <f>('Original Data'!$V$81-'Original Data'!G81)/('Original Data'!$V$81-'Original Data'!$U$81)</f>
        <v>0.47105643994211244</v>
      </c>
      <c r="H81" s="161">
        <f>('Original Data'!$V$81-'Original Data'!H81)/('Original Data'!$V$81-'Original Data'!$U$81)</f>
        <v>0.79811866859623726</v>
      </c>
      <c r="I81" s="161">
        <f>('Original Data'!$V$81-'Original Data'!I81)/('Original Data'!$V$81-'Original Data'!$U$81)</f>
        <v>0.32923299565846542</v>
      </c>
      <c r="J81" s="161">
        <f>('Original Data'!$V$81-'Original Data'!J81)/('Original Data'!$V$81-'Original Data'!$U$81)</f>
        <v>0.58321273516642491</v>
      </c>
      <c r="K81" s="161">
        <f>('Original Data'!$V$81-'Original Data'!K81)/('Original Data'!$V$81-'Original Data'!$U$81)</f>
        <v>0.69753979739507943</v>
      </c>
      <c r="L81" s="161">
        <f>('Original Data'!$V$81-'Original Data'!L81)/('Original Data'!$V$81-'Original Data'!$U$81)</f>
        <v>0.86324167872648372</v>
      </c>
      <c r="M81" s="161">
        <f>('Original Data'!$V$81-'Original Data'!M81)/('Original Data'!$V$81-'Original Data'!$U$81)</f>
        <v>0.9030390738060784</v>
      </c>
      <c r="N81" s="161">
        <f>('Original Data'!$V$81-'Original Data'!N81)/('Original Data'!$V$81-'Original Data'!$U$81)</f>
        <v>0.58827785817655565</v>
      </c>
      <c r="O81" s="161">
        <f>('Original Data'!$V$81-'Original Data'!O81)/('Original Data'!$V$81-'Original Data'!$U$81)</f>
        <v>0</v>
      </c>
      <c r="P81" s="161">
        <f>('Original Data'!$V$81-'Original Data'!P81)/('Original Data'!$V$81-'Original Data'!$U$81)</f>
        <v>0.47395079594790163</v>
      </c>
      <c r="Q81" s="161">
        <f>('Original Data'!$V$81-'Original Data'!Q81)/('Original Data'!$V$81-'Original Data'!$U$81)</f>
        <v>0.1302460202604919</v>
      </c>
      <c r="R81" s="161">
        <f>('Original Data'!$V$81-'Original Data'!R81)/('Original Data'!$V$81-'Original Data'!$U$81)</f>
        <v>0.81765557163531188</v>
      </c>
      <c r="S81" s="161">
        <f>('Original Data'!$V$81-'Original Data'!S81)/('Original Data'!$V$81-'Original Data'!$U$81)</f>
        <v>1</v>
      </c>
      <c r="T81" s="161">
        <f>('Original Data'!$V$81-'Original Data'!T81)/('Original Data'!$V$81-'Original Data'!$U$81)</f>
        <v>0.54413892908827788</v>
      </c>
      <c r="U81" s="58">
        <f t="shared" si="0"/>
        <v>0</v>
      </c>
      <c r="V81" s="58">
        <f t="shared" si="1"/>
        <v>1</v>
      </c>
    </row>
    <row r="82" spans="1:22" s="58" customFormat="1" x14ac:dyDescent="0.25">
      <c r="A82" s="3"/>
      <c r="B82" s="191" t="s">
        <v>87</v>
      </c>
      <c r="C82" s="19" t="s">
        <v>22</v>
      </c>
      <c r="D82" s="161">
        <f>('Original Data'!$V$82-'Original Data'!D82)/('Original Data'!$V$82-'Original Data'!$U$82)</f>
        <v>0</v>
      </c>
      <c r="E82" s="161">
        <f>('Original Data'!$V$82-'Original Data'!E82)/('Original Data'!$V$82-'Original Data'!$U$82)</f>
        <v>0.31052631578947359</v>
      </c>
      <c r="F82" s="161">
        <f>('Original Data'!$V$82-'Original Data'!F82)/('Original Data'!$V$82-'Original Data'!$U$82)</f>
        <v>0.63421052631578956</v>
      </c>
      <c r="G82" s="161">
        <f>('Original Data'!$V$82-'Original Data'!G82)/('Original Data'!$V$82-'Original Data'!$U$82)</f>
        <v>0.84736842105263166</v>
      </c>
      <c r="H82" s="161">
        <f>('Original Data'!$V$82-'Original Data'!H82)/('Original Data'!$V$82-'Original Data'!$U$82)</f>
        <v>0.4947368421052632</v>
      </c>
      <c r="I82" s="161">
        <f>('Original Data'!$V$82-'Original Data'!I82)/('Original Data'!$V$82-'Original Data'!$U$82)</f>
        <v>0.59736842105263155</v>
      </c>
      <c r="J82" s="161">
        <f>('Original Data'!$V$82-'Original Data'!J82)/('Original Data'!$V$82-'Original Data'!$U$82)</f>
        <v>0.67368421052631577</v>
      </c>
      <c r="K82" s="161">
        <f>('Original Data'!$V$82-'Original Data'!K82)/('Original Data'!$V$82-'Original Data'!$U$82)</f>
        <v>0.47368421052631576</v>
      </c>
      <c r="L82" s="161">
        <f>('Original Data'!$V$82-'Original Data'!L82)/('Original Data'!$V$82-'Original Data'!$U$82)</f>
        <v>0.51052631578947361</v>
      </c>
      <c r="M82" s="161">
        <f>('Original Data'!$V$82-'Original Data'!M82)/('Original Data'!$V$82-'Original Data'!$U$82)</f>
        <v>0.36842105263157893</v>
      </c>
      <c r="N82" s="161">
        <f>('Original Data'!$V$82-'Original Data'!N82)/('Original Data'!$V$82-'Original Data'!$U$82)</f>
        <v>0.56315789473684208</v>
      </c>
      <c r="O82" s="161">
        <f>('Original Data'!$V$82-'Original Data'!O82)/('Original Data'!$V$82-'Original Data'!$U$82)</f>
        <v>0.5842105263157894</v>
      </c>
      <c r="P82" s="161">
        <f>('Original Data'!$V$82-'Original Data'!P82)/('Original Data'!$V$82-'Original Data'!$U$82)</f>
        <v>0.73947368421052639</v>
      </c>
      <c r="Q82" s="161">
        <f>('Original Data'!$V$82-'Original Data'!Q82)/('Original Data'!$V$82-'Original Data'!$U$82)</f>
        <v>0.25263157894736848</v>
      </c>
      <c r="R82" s="161">
        <f>('Original Data'!$V$82-'Original Data'!R82)/('Original Data'!$V$82-'Original Data'!$U$82)</f>
        <v>0.72631578947368425</v>
      </c>
      <c r="S82" s="161">
        <f>('Original Data'!$V$82-'Original Data'!S82)/('Original Data'!$V$82-'Original Data'!$U$82)</f>
        <v>0.80789473684210522</v>
      </c>
      <c r="T82" s="161">
        <f>('Original Data'!$V$82-'Original Data'!T82)/('Original Data'!$V$82-'Original Data'!$U$82)</f>
        <v>1</v>
      </c>
      <c r="U82" s="58">
        <f t="shared" si="0"/>
        <v>0</v>
      </c>
      <c r="V82" s="58">
        <f t="shared" si="1"/>
        <v>1</v>
      </c>
    </row>
    <row r="83" spans="1:22" s="58" customFormat="1" ht="12.95" customHeight="1" thickBot="1" x14ac:dyDescent="0.3">
      <c r="A83" s="3"/>
      <c r="B83" s="192" t="s">
        <v>88</v>
      </c>
      <c r="C83" s="72" t="s">
        <v>22</v>
      </c>
      <c r="D83" s="161">
        <f>('Original Data'!$V$83-'Original Data'!D83)/('Original Data'!$V$83-'Original Data'!$U$83)</f>
        <v>0.72</v>
      </c>
      <c r="E83" s="161">
        <f>('Original Data'!$V$83-'Original Data'!E83)/('Original Data'!$V$83-'Original Data'!$U$83)</f>
        <v>4.0000000000000209E-2</v>
      </c>
      <c r="F83" s="161">
        <f>('Original Data'!$V$83-'Original Data'!F83)/('Original Data'!$V$83-'Original Data'!$U$83)</f>
        <v>0.67999999999999994</v>
      </c>
      <c r="G83" s="161">
        <f>('Original Data'!$V$83-'Original Data'!G83)/('Original Data'!$V$83-'Original Data'!$U$83)</f>
        <v>1</v>
      </c>
      <c r="H83" s="161">
        <f>('Original Data'!$V$83-'Original Data'!H83)/('Original Data'!$V$83-'Original Data'!$U$83)</f>
        <v>0.67999999999999994</v>
      </c>
      <c r="I83" s="161">
        <f>('Original Data'!$V$83-'Original Data'!I83)/('Original Data'!$V$83-'Original Data'!$U$83)</f>
        <v>4.0000000000000209E-2</v>
      </c>
      <c r="J83" s="161">
        <f>('Original Data'!$V$83-'Original Data'!J83)/('Original Data'!$V$83-'Original Data'!$U$83)</f>
        <v>0.72</v>
      </c>
      <c r="K83" s="161">
        <f>('Original Data'!$V$83-'Original Data'!K83)/('Original Data'!$V$83-'Original Data'!$U$83)</f>
        <v>0.32000000000000006</v>
      </c>
      <c r="L83" s="161">
        <f>('Original Data'!$V$83-'Original Data'!L83)/('Original Data'!$V$83-'Original Data'!$U$83)</f>
        <v>0.16000000000000011</v>
      </c>
      <c r="M83" s="161">
        <f>('Original Data'!$V$83-'Original Data'!M83)/('Original Data'!$V$83-'Original Data'!$U$83)</f>
        <v>0.20000000000000015</v>
      </c>
      <c r="N83" s="161">
        <f>('Original Data'!$V$83-'Original Data'!N83)/('Original Data'!$V$83-'Original Data'!$U$83)</f>
        <v>0.84000000000000008</v>
      </c>
      <c r="O83" s="161">
        <f>('Original Data'!$V$83-'Original Data'!O83)/('Original Data'!$V$83-'Original Data'!$U$83)</f>
        <v>0</v>
      </c>
      <c r="P83" s="161">
        <f>('Original Data'!$V$83-'Original Data'!P83)/('Original Data'!$V$83-'Original Data'!$U$83)</f>
        <v>0.87999999999999989</v>
      </c>
      <c r="Q83" s="161">
        <f>('Original Data'!$V$83-'Original Data'!Q83)/('Original Data'!$V$83-'Original Data'!$U$83)</f>
        <v>0.20000000000000015</v>
      </c>
      <c r="R83" s="161">
        <f>('Original Data'!$V$83-'Original Data'!R83)/('Original Data'!$V$83-'Original Data'!$U$83)</f>
        <v>0.84000000000000008</v>
      </c>
      <c r="S83" s="161">
        <f>('Original Data'!$V$83-'Original Data'!S83)/('Original Data'!$V$83-'Original Data'!$U$83)</f>
        <v>0.72</v>
      </c>
      <c r="T83" s="161">
        <f>('Original Data'!$V$83-'Original Data'!T83)/('Original Data'!$V$83-'Original Data'!$U$83)</f>
        <v>0.60000000000000009</v>
      </c>
      <c r="U83" s="58">
        <f t="shared" si="0"/>
        <v>0</v>
      </c>
      <c r="V83" s="58">
        <f t="shared" si="1"/>
        <v>1</v>
      </c>
    </row>
    <row r="84" spans="1:22" s="58" customFormat="1" x14ac:dyDescent="0.25">
      <c r="A84" s="67" t="s">
        <v>108</v>
      </c>
      <c r="B84" s="164" t="s">
        <v>89</v>
      </c>
      <c r="C84" s="22" t="s">
        <v>22</v>
      </c>
      <c r="D84" s="161">
        <f>('Original Data'!$V$84-'Original Data'!D84)/('Original Data'!$V$84-'Original Data'!$U$84)</f>
        <v>0.43661971830985918</v>
      </c>
      <c r="E84" s="161">
        <f>('Original Data'!$V$84-'Original Data'!E84)/('Original Data'!$V$84-'Original Data'!$U$84)</f>
        <v>0.6901408450704225</v>
      </c>
      <c r="F84" s="161">
        <f>('Original Data'!$V$84-'Original Data'!F84)/('Original Data'!$V$84-'Original Data'!$U$84)</f>
        <v>0.83098591549295775</v>
      </c>
      <c r="G84" s="161">
        <f>('Original Data'!$V$84-'Original Data'!G84)/('Original Data'!$V$84-'Original Data'!$U$84)</f>
        <v>0.57746478873239437</v>
      </c>
      <c r="H84" s="161">
        <f>('Original Data'!$V$84-'Original Data'!H84)/('Original Data'!$V$84-'Original Data'!$U$84)</f>
        <v>1</v>
      </c>
      <c r="I84" s="161">
        <f>('Original Data'!$V$84-'Original Data'!I84)/('Original Data'!$V$84-'Original Data'!$U$84)</f>
        <v>0</v>
      </c>
      <c r="J84" s="161">
        <f>('Original Data'!$V$84-'Original Data'!J84)/('Original Data'!$V$84-'Original Data'!$U$84)</f>
        <v>0.25352112676056349</v>
      </c>
      <c r="K84" s="161">
        <f>('Original Data'!$V$84-'Original Data'!K84)/('Original Data'!$V$84-'Original Data'!$U$84)</f>
        <v>0.87323943661971837</v>
      </c>
      <c r="L84" s="161">
        <f>('Original Data'!$V$84-'Original Data'!L84)/('Original Data'!$V$84-'Original Data'!$U$84)</f>
        <v>0.9859154929577465</v>
      </c>
      <c r="M84" s="161">
        <f>('Original Data'!$V$84-'Original Data'!M84)/('Original Data'!$V$84-'Original Data'!$U$84)</f>
        <v>0.43661971830985918</v>
      </c>
      <c r="N84" s="161">
        <f>('Original Data'!$V$84-'Original Data'!N84)/('Original Data'!$V$84-'Original Data'!$U$84)</f>
        <v>0.63380281690140849</v>
      </c>
      <c r="O84" s="161">
        <f>('Original Data'!$V$84-'Original Data'!O84)/('Original Data'!$V$84-'Original Data'!$U$84)</f>
        <v>0.4929577464788733</v>
      </c>
      <c r="P84" s="161">
        <f>('Original Data'!$V$84-'Original Data'!P84)/('Original Data'!$V$84-'Original Data'!$U$84)</f>
        <v>0.60563380281690149</v>
      </c>
      <c r="Q84" s="161">
        <f>('Original Data'!$V$84-'Original Data'!Q84)/('Original Data'!$V$84-'Original Data'!$U$84)</f>
        <v>0.50704225352112675</v>
      </c>
      <c r="R84" s="161">
        <f>('Original Data'!$V$84-'Original Data'!R84)/('Original Data'!$V$84-'Original Data'!$U$84)</f>
        <v>0.67605633802816911</v>
      </c>
      <c r="S84" s="161">
        <f>('Original Data'!$V$84-'Original Data'!S84)/('Original Data'!$V$84-'Original Data'!$U$84)</f>
        <v>0.92957746478873238</v>
      </c>
      <c r="T84" s="161">
        <f>('Original Data'!$V$84-'Original Data'!T84)/('Original Data'!$V$84-'Original Data'!$U$84)</f>
        <v>0.25352112676056349</v>
      </c>
      <c r="U84" s="58">
        <f t="shared" si="0"/>
        <v>0</v>
      </c>
      <c r="V84" s="58">
        <f t="shared" si="1"/>
        <v>1</v>
      </c>
    </row>
    <row r="85" spans="1:22" s="58" customFormat="1" x14ac:dyDescent="0.25">
      <c r="A85" s="165"/>
      <c r="B85" s="188" t="s">
        <v>90</v>
      </c>
      <c r="C85" s="19" t="s">
        <v>22</v>
      </c>
      <c r="D85" s="161">
        <f>('Original Data'!$V$85-'Original Data'!D85)/('Original Data'!$V$85-'Original Data'!$U$85)</f>
        <v>0.38709677419354849</v>
      </c>
      <c r="E85" s="161">
        <f>('Original Data'!$V$85-'Original Data'!E85)/('Original Data'!$V$85-'Original Data'!$U$85)</f>
        <v>0.35483870967741926</v>
      </c>
      <c r="F85" s="161">
        <f>('Original Data'!$V$85-'Original Data'!F85)/('Original Data'!$V$85-'Original Data'!$U$85)</f>
        <v>0.61290322580645162</v>
      </c>
      <c r="G85" s="161">
        <f>('Original Data'!$V$85-'Original Data'!G85)/('Original Data'!$V$85-'Original Data'!$U$85)</f>
        <v>0.67741935483870963</v>
      </c>
      <c r="H85" s="161">
        <f>('Original Data'!$V$85-'Original Data'!H85)/('Original Data'!$V$85-'Original Data'!$U$85)</f>
        <v>1</v>
      </c>
      <c r="I85" s="161">
        <f>('Original Data'!$V$85-'Original Data'!I85)/('Original Data'!$V$85-'Original Data'!$U$85)</f>
        <v>0.38709677419354849</v>
      </c>
      <c r="J85" s="161">
        <f>('Original Data'!$V$85-'Original Data'!J85)/('Original Data'!$V$85-'Original Data'!$U$85)</f>
        <v>0.70967741935483875</v>
      </c>
      <c r="K85" s="161">
        <f>('Original Data'!$V$85-'Original Data'!K85)/('Original Data'!$V$85-'Original Data'!$U$85)</f>
        <v>0.54838709677419351</v>
      </c>
      <c r="L85" s="161">
        <f>('Original Data'!$V$85-'Original Data'!L85)/('Original Data'!$V$85-'Original Data'!$U$85)</f>
        <v>0.41935483870967744</v>
      </c>
      <c r="M85" s="161">
        <f>('Original Data'!$V$85-'Original Data'!M85)/('Original Data'!$V$85-'Original Data'!$U$85)</f>
        <v>0.12903225806451596</v>
      </c>
      <c r="N85" s="161">
        <f>('Original Data'!$V$85-'Original Data'!N85)/('Original Data'!$V$85-'Original Data'!$U$85)</f>
        <v>0.38709677419354849</v>
      </c>
      <c r="O85" s="161">
        <f>('Original Data'!$V$85-'Original Data'!O85)/('Original Data'!$V$85-'Original Data'!$U$85)</f>
        <v>0.25806451612903225</v>
      </c>
      <c r="P85" s="161">
        <f>('Original Data'!$V$85-'Original Data'!P85)/('Original Data'!$V$85-'Original Data'!$U$85)</f>
        <v>0.64516129032258074</v>
      </c>
      <c r="Q85" s="161">
        <f>('Original Data'!$V$85-'Original Data'!Q85)/('Original Data'!$V$85-'Original Data'!$U$85)</f>
        <v>0</v>
      </c>
      <c r="R85" s="161">
        <f>('Original Data'!$V$85-'Original Data'!R85)/('Original Data'!$V$85-'Original Data'!$U$85)</f>
        <v>0.77419354838709686</v>
      </c>
      <c r="S85" s="161">
        <f>('Original Data'!$V$85-'Original Data'!S85)/('Original Data'!$V$85-'Original Data'!$U$85)</f>
        <v>0.83870967741935487</v>
      </c>
      <c r="T85" s="161">
        <f>('Original Data'!$V$85-'Original Data'!T85)/('Original Data'!$V$85-'Original Data'!$U$85)</f>
        <v>0.32258064516129037</v>
      </c>
      <c r="U85" s="58">
        <f t="shared" si="0"/>
        <v>0</v>
      </c>
      <c r="V85" s="58">
        <f t="shared" si="1"/>
        <v>1</v>
      </c>
    </row>
    <row r="86" spans="1:22" s="58" customFormat="1" x14ac:dyDescent="0.25">
      <c r="A86" s="165"/>
      <c r="B86" s="188" t="s">
        <v>91</v>
      </c>
      <c r="C86" s="19" t="s">
        <v>22</v>
      </c>
      <c r="D86" s="161">
        <f>('Original Data'!$V$86-'Original Data'!D86)/('Original Data'!$V$86-'Original Data'!$U$86)</f>
        <v>0.40845070422535207</v>
      </c>
      <c r="E86" s="161">
        <f>('Original Data'!$V$86-'Original Data'!E86)/('Original Data'!$V$86-'Original Data'!$U$86)</f>
        <v>0.53521126760563376</v>
      </c>
      <c r="F86" s="161">
        <f>('Original Data'!$V$86-'Original Data'!F86)/('Original Data'!$V$86-'Original Data'!$U$86)</f>
        <v>0.66197183098591539</v>
      </c>
      <c r="G86" s="161">
        <f>('Original Data'!$V$86-'Original Data'!G86)/('Original Data'!$V$86-'Original Data'!$U$86)</f>
        <v>0.53521126760563376</v>
      </c>
      <c r="H86" s="161">
        <f>('Original Data'!$V$86-'Original Data'!H86)/('Original Data'!$V$86-'Original Data'!$U$86)</f>
        <v>0.45070422535211258</v>
      </c>
      <c r="I86" s="161">
        <f>('Original Data'!$V$86-'Original Data'!I86)/('Original Data'!$V$86-'Original Data'!$U$86)</f>
        <v>0</v>
      </c>
      <c r="J86" s="161">
        <f>('Original Data'!$V$86-'Original Data'!J86)/('Original Data'!$V$86-'Original Data'!$U$86)</f>
        <v>0.53521126760563376</v>
      </c>
      <c r="K86" s="161">
        <f>('Original Data'!$V$86-'Original Data'!K86)/('Original Data'!$V$86-'Original Data'!$U$86)</f>
        <v>0.676056338028169</v>
      </c>
      <c r="L86" s="161">
        <f>('Original Data'!$V$86-'Original Data'!L86)/('Original Data'!$V$86-'Original Data'!$U$86)</f>
        <v>0.85915492957746475</v>
      </c>
      <c r="M86" s="161">
        <f>('Original Data'!$V$86-'Original Data'!M86)/('Original Data'!$V$86-'Original Data'!$U$86)</f>
        <v>0.18309859154929575</v>
      </c>
      <c r="N86" s="161">
        <f>('Original Data'!$V$86-'Original Data'!N86)/('Original Data'!$V$86-'Original Data'!$U$86)</f>
        <v>0.36619718309859151</v>
      </c>
      <c r="O86" s="161">
        <f>('Original Data'!$V$86-'Original Data'!O86)/('Original Data'!$V$86-'Original Data'!$U$86)</f>
        <v>0.25352112676056338</v>
      </c>
      <c r="P86" s="161">
        <f>('Original Data'!$V$86-'Original Data'!P86)/('Original Data'!$V$86-'Original Data'!$U$86)</f>
        <v>0.6901408450704225</v>
      </c>
      <c r="Q86" s="161">
        <f>('Original Data'!$V$86-'Original Data'!Q86)/('Original Data'!$V$86-'Original Data'!$U$86)</f>
        <v>0.47887323943661969</v>
      </c>
      <c r="R86" s="161">
        <f>('Original Data'!$V$86-'Original Data'!R86)/('Original Data'!$V$86-'Original Data'!$U$86)</f>
        <v>0.61971830985915488</v>
      </c>
      <c r="S86" s="161">
        <f>('Original Data'!$V$86-'Original Data'!S86)/('Original Data'!$V$86-'Original Data'!$U$86)</f>
        <v>1</v>
      </c>
      <c r="T86" s="161">
        <f>('Original Data'!$V$86-'Original Data'!T86)/('Original Data'!$V$86-'Original Data'!$U$86)</f>
        <v>0.15492957746478869</v>
      </c>
      <c r="U86" s="58">
        <f t="shared" si="0"/>
        <v>0</v>
      </c>
      <c r="V86" s="58">
        <f t="shared" si="1"/>
        <v>1</v>
      </c>
    </row>
    <row r="87" spans="1:22" s="58" customFormat="1" x14ac:dyDescent="0.25">
      <c r="A87" s="165"/>
      <c r="B87" s="188" t="s">
        <v>92</v>
      </c>
      <c r="C87" s="14" t="s">
        <v>20</v>
      </c>
      <c r="D87" s="51">
        <f>('Original Data'!D87-'Original Data'!$U$87)/('Original Data'!$V$87-'Original Data'!$U$87)</f>
        <v>0.19138755980861247</v>
      </c>
      <c r="E87" s="51">
        <f>('Original Data'!E87-'Original Data'!$U$87)/('Original Data'!$V$87-'Original Data'!$U$87)</f>
        <v>0.29665071770334928</v>
      </c>
      <c r="F87" s="51">
        <f>('Original Data'!F87-'Original Data'!$U$87)/('Original Data'!$V$87-'Original Data'!$U$87)</f>
        <v>0.44019138755980869</v>
      </c>
      <c r="G87" s="51">
        <f>('Original Data'!G87-'Original Data'!$U$87)/('Original Data'!$V$87-'Original Data'!$U$87)</f>
        <v>0.8564593301435407</v>
      </c>
      <c r="H87" s="51">
        <f>('Original Data'!H87-'Original Data'!$U$87)/('Original Data'!$V$87-'Original Data'!$U$87)</f>
        <v>1</v>
      </c>
      <c r="I87" s="51">
        <f>('Original Data'!I87-'Original Data'!$U$87)/('Original Data'!$V$87-'Original Data'!$U$87)</f>
        <v>0.43062200956937802</v>
      </c>
      <c r="J87" s="51">
        <f>('Original Data'!J87-'Original Data'!$U$87)/('Original Data'!$V$87-'Original Data'!$U$87)</f>
        <v>0.56937799043062198</v>
      </c>
      <c r="K87" s="51">
        <f>('Original Data'!K87-'Original Data'!$U$87)/('Original Data'!$V$87-'Original Data'!$U$87)</f>
        <v>0.7846889952153111</v>
      </c>
      <c r="L87" s="51">
        <f>('Original Data'!L87-'Original Data'!$U$87)/('Original Data'!$V$87-'Original Data'!$U$87)</f>
        <v>0.84688995215311014</v>
      </c>
      <c r="M87" s="51">
        <f>('Original Data'!M87-'Original Data'!$U$87)/('Original Data'!$V$87-'Original Data'!$U$87)</f>
        <v>0.15789473684210528</v>
      </c>
      <c r="N87" s="51">
        <f>('Original Data'!N87-'Original Data'!$U$87)/('Original Data'!$V$87-'Original Data'!$U$87)</f>
        <v>0.28708133971291872</v>
      </c>
      <c r="O87" s="51">
        <f>('Original Data'!O87-'Original Data'!$U$87)/('Original Data'!$V$87-'Original Data'!$U$87)</f>
        <v>0.2775119617224881</v>
      </c>
      <c r="P87" s="51">
        <f>('Original Data'!P87-'Original Data'!$U$87)/('Original Data'!$V$87-'Original Data'!$U$87)</f>
        <v>0.52631578947368429</v>
      </c>
      <c r="Q87" s="51">
        <f>('Original Data'!Q87-'Original Data'!$U$87)/('Original Data'!$V$87-'Original Data'!$U$87)</f>
        <v>0.5119617224880384</v>
      </c>
      <c r="R87" s="51">
        <f>('Original Data'!R87-'Original Data'!$U$87)/('Original Data'!$V$87-'Original Data'!$U$87)</f>
        <v>0.6555023923444977</v>
      </c>
      <c r="S87" s="51">
        <f>('Original Data'!S87-'Original Data'!$U$87)/('Original Data'!$V$87-'Original Data'!$U$87)</f>
        <v>0.80861244019138756</v>
      </c>
      <c r="T87" s="51">
        <f>('Original Data'!T87-'Original Data'!$U$87)/('Original Data'!$V$87-'Original Data'!$U$87)</f>
        <v>0</v>
      </c>
      <c r="U87" s="2">
        <f t="shared" ref="U87:U99" si="6">MIN(D87:T87)</f>
        <v>0</v>
      </c>
      <c r="V87" s="2">
        <f t="shared" ref="V87:V99" si="7">MAX(D87:T87)</f>
        <v>1</v>
      </c>
    </row>
    <row r="88" spans="1:22" s="58" customFormat="1" x14ac:dyDescent="0.25">
      <c r="A88" s="165"/>
      <c r="B88" s="188" t="s">
        <v>93</v>
      </c>
      <c r="C88" s="14" t="s">
        <v>20</v>
      </c>
      <c r="D88" s="51">
        <f>('Original Data'!D88-'Original Data'!$U$88)/('Original Data'!$V$88-'Original Data'!$U$88)</f>
        <v>0.22905027932960895</v>
      </c>
      <c r="E88" s="51">
        <f>('Original Data'!E88-'Original Data'!$U$88)/('Original Data'!$V$88-'Original Data'!$U$88)</f>
        <v>0.15083798882681565</v>
      </c>
      <c r="F88" s="51">
        <f>('Original Data'!F88-'Original Data'!$U$88)/('Original Data'!$V$88-'Original Data'!$U$88)</f>
        <v>0.48603351955307267</v>
      </c>
      <c r="G88" s="51">
        <f>('Original Data'!G88-'Original Data'!$U$88)/('Original Data'!$V$88-'Original Data'!$U$88)</f>
        <v>0.84916201117318446</v>
      </c>
      <c r="H88" s="51">
        <f>('Original Data'!H88-'Original Data'!$U$88)/('Original Data'!$V$88-'Original Data'!$U$88)</f>
        <v>1</v>
      </c>
      <c r="I88" s="51">
        <f>('Original Data'!I88-'Original Data'!$U$88)/('Original Data'!$V$88-'Original Data'!$U$88)</f>
        <v>0.64804469273743015</v>
      </c>
      <c r="J88" s="51">
        <f>('Original Data'!J88-'Original Data'!$U$88)/('Original Data'!$V$88-'Original Data'!$U$88)</f>
        <v>0.58100558659217882</v>
      </c>
      <c r="K88" s="51">
        <f>('Original Data'!K88-'Original Data'!$U$88)/('Original Data'!$V$88-'Original Data'!$U$88)</f>
        <v>0.7150837988826817</v>
      </c>
      <c r="L88" s="51">
        <f>('Original Data'!L88-'Original Data'!$U$88)/('Original Data'!$V$88-'Original Data'!$U$88)</f>
        <v>0.82122905027932969</v>
      </c>
      <c r="M88" s="51">
        <f>('Original Data'!M88-'Original Data'!$U$88)/('Original Data'!$V$88-'Original Data'!$U$88)</f>
        <v>5.5865921787709239E-3</v>
      </c>
      <c r="N88" s="51">
        <f>('Original Data'!N88-'Original Data'!$U$88)/('Original Data'!$V$88-'Original Data'!$U$88)</f>
        <v>0.23463687150837989</v>
      </c>
      <c r="O88" s="51">
        <f>('Original Data'!O88-'Original Data'!$U$88)/('Original Data'!$V$88-'Original Data'!$U$88)</f>
        <v>0.18435754189944134</v>
      </c>
      <c r="P88" s="51">
        <f>('Original Data'!P88-'Original Data'!$U$88)/('Original Data'!$V$88-'Original Data'!$U$88)</f>
        <v>0.39106145251396651</v>
      </c>
      <c r="Q88" s="51">
        <f>('Original Data'!Q88-'Original Data'!$U$88)/('Original Data'!$V$88-'Original Data'!$U$88)</f>
        <v>0.15642458100558659</v>
      </c>
      <c r="R88" s="51">
        <f>('Original Data'!R88-'Original Data'!$U$88)/('Original Data'!$V$88-'Original Data'!$U$88)</f>
        <v>0.52513966480446927</v>
      </c>
      <c r="S88" s="51">
        <f>('Original Data'!S88-'Original Data'!$U$88)/('Original Data'!$V$88-'Original Data'!$U$88)</f>
        <v>0.88826815642458101</v>
      </c>
      <c r="T88" s="51">
        <f>('Original Data'!T88-'Original Data'!$U$88)/('Original Data'!$V$88-'Original Data'!$U$88)</f>
        <v>0</v>
      </c>
      <c r="U88" s="2">
        <f t="shared" si="6"/>
        <v>0</v>
      </c>
      <c r="V88" s="2">
        <f t="shared" si="7"/>
        <v>1</v>
      </c>
    </row>
    <row r="89" spans="1:22" s="58" customFormat="1" x14ac:dyDescent="0.25">
      <c r="A89" s="165"/>
      <c r="B89" s="188" t="s">
        <v>94</v>
      </c>
      <c r="C89" s="14" t="s">
        <v>20</v>
      </c>
      <c r="D89" s="51">
        <f>('Original Data'!D89-'Original Data'!$U$89)/('Original Data'!$V$89-'Original Data'!$U$89)</f>
        <v>9.0909090909090898E-2</v>
      </c>
      <c r="E89" s="51">
        <f>('Original Data'!E89-'Original Data'!$U$89)/('Original Data'!$V$89-'Original Data'!$U$89)</f>
        <v>0.22943722943722944</v>
      </c>
      <c r="F89" s="51">
        <f>('Original Data'!F89-'Original Data'!$U$89)/('Original Data'!$V$89-'Original Data'!$U$89)</f>
        <v>0.41991341991341991</v>
      </c>
      <c r="G89" s="51">
        <f>('Original Data'!G89-'Original Data'!$U$89)/('Original Data'!$V$89-'Original Data'!$U$89)</f>
        <v>0.61038961038961048</v>
      </c>
      <c r="H89" s="51">
        <f>('Original Data'!H89-'Original Data'!$U$89)/('Original Data'!$V$89-'Original Data'!$U$89)</f>
        <v>1</v>
      </c>
      <c r="I89" s="51">
        <f>('Original Data'!I89-'Original Data'!$U$89)/('Original Data'!$V$89-'Original Data'!$U$89)</f>
        <v>0.60606060606060597</v>
      </c>
      <c r="J89" s="51">
        <f>('Original Data'!J89-'Original Data'!$U$89)/('Original Data'!$V$89-'Original Data'!$U$89)</f>
        <v>0.35064935064935066</v>
      </c>
      <c r="K89" s="51">
        <f>('Original Data'!K89-'Original Data'!$U$89)/('Original Data'!$V$89-'Original Data'!$U$89)</f>
        <v>0.65800865800865804</v>
      </c>
      <c r="L89" s="51">
        <f>('Original Data'!L89-'Original Data'!$U$89)/('Original Data'!$V$89-'Original Data'!$U$89)</f>
        <v>0.70129870129870131</v>
      </c>
      <c r="M89" s="51">
        <f>('Original Data'!M89-'Original Data'!$U$89)/('Original Data'!$V$89-'Original Data'!$U$89)</f>
        <v>0.13852813852813853</v>
      </c>
      <c r="N89" s="51">
        <f>('Original Data'!N89-'Original Data'!$U$89)/('Original Data'!$V$89-'Original Data'!$U$89)</f>
        <v>0.32467532467532467</v>
      </c>
      <c r="O89" s="51">
        <f>('Original Data'!O89-'Original Data'!$U$89)/('Original Data'!$V$89-'Original Data'!$U$89)</f>
        <v>0.18181818181818182</v>
      </c>
      <c r="P89" s="51">
        <f>('Original Data'!P89-'Original Data'!$U$89)/('Original Data'!$V$89-'Original Data'!$U$89)</f>
        <v>0.58008658008657998</v>
      </c>
      <c r="Q89" s="51">
        <f>('Original Data'!Q89-'Original Data'!$U$89)/('Original Data'!$V$89-'Original Data'!$U$89)</f>
        <v>0.31601731601731603</v>
      </c>
      <c r="R89" s="51">
        <f>('Original Data'!R89-'Original Data'!$U$89)/('Original Data'!$V$89-'Original Data'!$U$89)</f>
        <v>0.43722943722943725</v>
      </c>
      <c r="S89" s="51">
        <f>('Original Data'!S89-'Original Data'!$U$89)/('Original Data'!$V$89-'Original Data'!$U$89)</f>
        <v>0.64502164502164505</v>
      </c>
      <c r="T89" s="51">
        <f>('Original Data'!T89-'Original Data'!$U$89)/('Original Data'!$V$89-'Original Data'!$U$89)</f>
        <v>0</v>
      </c>
      <c r="U89" s="2">
        <f t="shared" si="6"/>
        <v>0</v>
      </c>
      <c r="V89" s="2">
        <f t="shared" si="7"/>
        <v>1</v>
      </c>
    </row>
    <row r="90" spans="1:22" s="58" customFormat="1" x14ac:dyDescent="0.25">
      <c r="A90" s="165"/>
      <c r="B90" s="188" t="s">
        <v>95</v>
      </c>
      <c r="C90" s="14" t="s">
        <v>20</v>
      </c>
      <c r="D90" s="51">
        <f>('Original Data'!D90-'Original Data'!$U$90)/('Original Data'!$V$90-'Original Data'!$U$90)</f>
        <v>0.5873786407766991</v>
      </c>
      <c r="E90" s="51">
        <f>('Original Data'!E90-'Original Data'!$U$90)/('Original Data'!$V$90-'Original Data'!$U$90)</f>
        <v>0.75728155339805825</v>
      </c>
      <c r="F90" s="51">
        <f>('Original Data'!F90-'Original Data'!$U$90)/('Original Data'!$V$90-'Original Data'!$U$90)</f>
        <v>0.83009708737864074</v>
      </c>
      <c r="G90" s="51">
        <f>('Original Data'!G90-'Original Data'!$U$90)/('Original Data'!$V$90-'Original Data'!$U$90)</f>
        <v>1</v>
      </c>
      <c r="H90" s="51">
        <f>('Original Data'!H90-'Original Data'!$U$90)/('Original Data'!$V$90-'Original Data'!$U$90)</f>
        <v>0.90291262135922334</v>
      </c>
      <c r="I90" s="51">
        <f>('Original Data'!I90-'Original Data'!$U$90)/('Original Data'!$V$90-'Original Data'!$U$90)</f>
        <v>0.33009708737864085</v>
      </c>
      <c r="J90" s="51">
        <f>('Original Data'!J90-'Original Data'!$U$90)/('Original Data'!$V$90-'Original Data'!$U$90)</f>
        <v>0.95145631067961156</v>
      </c>
      <c r="K90" s="51">
        <f>('Original Data'!K90-'Original Data'!$U$90)/('Original Data'!$V$90-'Original Data'!$U$90)</f>
        <v>0.8689320388349514</v>
      </c>
      <c r="L90" s="51">
        <f>('Original Data'!L90-'Original Data'!$U$90)/('Original Data'!$V$90-'Original Data'!$U$90)</f>
        <v>0.93203883495145623</v>
      </c>
      <c r="M90" s="51">
        <f>('Original Data'!M90-'Original Data'!$U$90)/('Original Data'!$V$90-'Original Data'!$U$90)</f>
        <v>0.43203883495145634</v>
      </c>
      <c r="N90" s="51">
        <f>('Original Data'!N90-'Original Data'!$U$90)/('Original Data'!$V$90-'Original Data'!$U$90)</f>
        <v>0.46116504854368934</v>
      </c>
      <c r="O90" s="51">
        <f>('Original Data'!O90-'Original Data'!$U$90)/('Original Data'!$V$90-'Original Data'!$U$90)</f>
        <v>0.59223300970873793</v>
      </c>
      <c r="P90" s="51">
        <f>('Original Data'!P90-'Original Data'!$U$90)/('Original Data'!$V$90-'Original Data'!$U$90)</f>
        <v>0.78155339805825241</v>
      </c>
      <c r="Q90" s="51">
        <f>('Original Data'!Q90-'Original Data'!$U$90)/('Original Data'!$V$90-'Original Data'!$U$90)</f>
        <v>0.79126213592233008</v>
      </c>
      <c r="R90" s="51">
        <f>('Original Data'!R90-'Original Data'!$U$90)/('Original Data'!$V$90-'Original Data'!$U$90)</f>
        <v>0.80582524271844669</v>
      </c>
      <c r="S90" s="51">
        <f>('Original Data'!S90-'Original Data'!$U$90)/('Original Data'!$V$90-'Original Data'!$U$90)</f>
        <v>0.90291262135922334</v>
      </c>
      <c r="T90" s="51">
        <f>('Original Data'!T90-'Original Data'!$U$90)/('Original Data'!$V$90-'Original Data'!$U$90)</f>
        <v>0</v>
      </c>
      <c r="U90" s="2">
        <f t="shared" si="6"/>
        <v>0</v>
      </c>
      <c r="V90" s="2">
        <f t="shared" si="7"/>
        <v>1</v>
      </c>
    </row>
    <row r="91" spans="1:22" s="58" customFormat="1" ht="15.75" thickBot="1" x14ac:dyDescent="0.3">
      <c r="A91" s="165"/>
      <c r="B91" s="189" t="s">
        <v>96</v>
      </c>
      <c r="C91" s="172" t="s">
        <v>20</v>
      </c>
      <c r="D91" s="51">
        <f>('Original Data'!D91-'Original Data'!$U$91)/('Original Data'!$V$91-'Original Data'!$U$91)</f>
        <v>7.1428571428571425E-2</v>
      </c>
      <c r="E91" s="51">
        <f>('Original Data'!E91-'Original Data'!$U$91)/('Original Data'!$V$91-'Original Data'!$U$91)</f>
        <v>0.23809523809523808</v>
      </c>
      <c r="F91" s="51">
        <f>('Original Data'!F91-'Original Data'!$U$91)/('Original Data'!$V$91-'Original Data'!$U$91)</f>
        <v>0.35714285714285715</v>
      </c>
      <c r="G91" s="51">
        <f>('Original Data'!G91-'Original Data'!$U$91)/('Original Data'!$V$91-'Original Data'!$U$91)</f>
        <v>0.52380952380952384</v>
      </c>
      <c r="H91" s="51">
        <f>('Original Data'!H91-'Original Data'!$U$91)/('Original Data'!$V$91-'Original Data'!$U$91)</f>
        <v>1</v>
      </c>
      <c r="I91" s="51">
        <f>('Original Data'!I91-'Original Data'!$U$91)/('Original Data'!$V$91-'Original Data'!$U$91)</f>
        <v>0.5714285714285714</v>
      </c>
      <c r="J91" s="51">
        <f>('Original Data'!J91-'Original Data'!$U$91)/('Original Data'!$V$91-'Original Data'!$U$91)</f>
        <v>0.26190476190476192</v>
      </c>
      <c r="K91" s="51">
        <f>('Original Data'!K91-'Original Data'!$U$91)/('Original Data'!$V$91-'Original Data'!$U$91)</f>
        <v>0.6428571428571429</v>
      </c>
      <c r="L91" s="51">
        <f>('Original Data'!L91-'Original Data'!$U$91)/('Original Data'!$V$91-'Original Data'!$U$91)</f>
        <v>0.69047619047619047</v>
      </c>
      <c r="M91" s="51">
        <f>('Original Data'!M91-'Original Data'!$U$91)/('Original Data'!$V$91-'Original Data'!$U$91)</f>
        <v>9.5238095238095233E-2</v>
      </c>
      <c r="N91" s="51">
        <f>('Original Data'!N91-'Original Data'!$U$91)/('Original Data'!$V$91-'Original Data'!$U$91)</f>
        <v>0.33333333333333331</v>
      </c>
      <c r="O91" s="51">
        <f>('Original Data'!O91-'Original Data'!$U$91)/('Original Data'!$V$91-'Original Data'!$U$91)</f>
        <v>0.16666666666666666</v>
      </c>
      <c r="P91" s="51">
        <f>('Original Data'!P91-'Original Data'!$U$91)/('Original Data'!$V$91-'Original Data'!$U$91)</f>
        <v>0.5714285714285714</v>
      </c>
      <c r="Q91" s="51">
        <f>('Original Data'!Q91-'Original Data'!$U$91)/('Original Data'!$V$91-'Original Data'!$U$91)</f>
        <v>0.30952380952380953</v>
      </c>
      <c r="R91" s="51">
        <f>('Original Data'!R91-'Original Data'!$U$91)/('Original Data'!$V$91-'Original Data'!$U$91)</f>
        <v>0.47619047619047616</v>
      </c>
      <c r="S91" s="51">
        <f>('Original Data'!S91-'Original Data'!$U$91)/('Original Data'!$V$91-'Original Data'!$U$91)</f>
        <v>0.59523809523809523</v>
      </c>
      <c r="T91" s="51">
        <f>('Original Data'!T91-'Original Data'!$U$91)/('Original Data'!$V$91-'Original Data'!$U$91)</f>
        <v>0</v>
      </c>
      <c r="U91" s="2">
        <f t="shared" si="6"/>
        <v>0</v>
      </c>
      <c r="V91" s="2">
        <f t="shared" si="7"/>
        <v>1</v>
      </c>
    </row>
    <row r="92" spans="1:22" s="2" customFormat="1" x14ac:dyDescent="0.25">
      <c r="A92" s="195"/>
      <c r="B92" s="196" t="s">
        <v>119</v>
      </c>
      <c r="C92" s="14" t="s">
        <v>20</v>
      </c>
      <c r="D92" s="51">
        <f>('Original Data'!D92-'Original Data'!$U$92)/('Original Data'!$V$92-'Original Data'!$U$92)</f>
        <v>0.13906810004677581</v>
      </c>
      <c r="E92" s="51">
        <f>('Original Data'!E92-'Original Data'!$U$92)/('Original Data'!$V$92-'Original Data'!$U$92)</f>
        <v>0.28688646249615379</v>
      </c>
      <c r="F92" s="51">
        <f>('Original Data'!F92-'Original Data'!$U$92)/('Original Data'!$V$92-'Original Data'!$U$92)</f>
        <v>0.48599942132660506</v>
      </c>
      <c r="G92" s="51">
        <f>('Original Data'!G92-'Original Data'!$U$92)/('Original Data'!$V$92-'Original Data'!$U$92)</f>
        <v>0.56532117933329229</v>
      </c>
      <c r="H92" s="51">
        <f>('Original Data'!H92-'Original Data'!$U$92)/('Original Data'!$V$92-'Original Data'!$U$92)</f>
        <v>0.94155286658142701</v>
      </c>
      <c r="I92" s="51">
        <f>('Original Data'!I92-'Original Data'!$U$92)/('Original Data'!$V$92-'Original Data'!$U$92)</f>
        <v>0.12349063946685726</v>
      </c>
      <c r="J92" s="51">
        <f>('Original Data'!J92-'Original Data'!$U$92)/('Original Data'!$V$92-'Original Data'!$U$92)</f>
        <v>0.40053189999278649</v>
      </c>
      <c r="K92" s="51">
        <f>('Original Data'!K92-'Original Data'!$U$92)/('Original Data'!$V$92-'Original Data'!$U$92)</f>
        <v>0.69993874854661298</v>
      </c>
      <c r="L92" s="51">
        <f>('Original Data'!L92-'Original Data'!$U$92)/('Original Data'!$V$92-'Original Data'!$U$92)</f>
        <v>1</v>
      </c>
      <c r="M92" s="51">
        <f>('Original Data'!M92-'Original Data'!$U$92)/('Original Data'!$V$92-'Original Data'!$U$92)</f>
        <v>0</v>
      </c>
      <c r="N92" s="51">
        <f>('Original Data'!N92-'Original Data'!$U$92)/('Original Data'!$V$92-'Original Data'!$U$92)</f>
        <v>0.1505902394677891</v>
      </c>
      <c r="O92" s="51">
        <f>('Original Data'!O92-'Original Data'!$U$92)/('Original Data'!$V$92-'Original Data'!$U$92)</f>
        <v>0.22567512412086876</v>
      </c>
      <c r="P92" s="51">
        <f>('Original Data'!P92-'Original Data'!$U$92)/('Original Data'!$V$92-'Original Data'!$U$92)</f>
        <v>0.66877513613778339</v>
      </c>
      <c r="Q92" s="51">
        <f>('Original Data'!Q92-'Original Data'!$U$92)/('Original Data'!$V$92-'Original Data'!$U$92)</f>
        <v>0.40798883547707948</v>
      </c>
      <c r="R92" s="51">
        <f>('Original Data'!R92-'Original Data'!$U$92)/('Original Data'!$V$92-'Original Data'!$U$92)</f>
        <v>0.55308301422316974</v>
      </c>
      <c r="S92" s="51">
        <f>('Original Data'!S92-'Original Data'!$U$92)/('Original Data'!$V$92-'Original Data'!$U$92)</f>
        <v>0.53518425377196488</v>
      </c>
      <c r="T92" s="51">
        <f>('Original Data'!T92-'Original Data'!$U$92)/('Original Data'!$V$92-'Original Data'!$U$92)</f>
        <v>0.19535568827003857</v>
      </c>
      <c r="U92" s="11">
        <f t="shared" si="6"/>
        <v>0</v>
      </c>
      <c r="V92" s="11">
        <f t="shared" si="7"/>
        <v>1</v>
      </c>
    </row>
    <row r="93" spans="1:22" s="2" customFormat="1" ht="15.75" thickBot="1" x14ac:dyDescent="0.3">
      <c r="A93" s="195"/>
      <c r="B93" s="196" t="s">
        <v>118</v>
      </c>
      <c r="C93" s="172" t="s">
        <v>20</v>
      </c>
      <c r="D93" s="51">
        <f>('Original Data'!D93-'Original Data'!$U$93)/('Original Data'!$V$93-'Original Data'!$U$93)</f>
        <v>5.8031939686208735E-3</v>
      </c>
      <c r="E93" s="51">
        <f>('Original Data'!E93-'Original Data'!$U$93)/('Original Data'!$V$93-'Original Data'!$U$93)</f>
        <v>4.3556227796803133E-3</v>
      </c>
      <c r="F93" s="51">
        <f>('Original Data'!F93-'Original Data'!$U$93)/('Original Data'!$V$93-'Original Data'!$U$93)</f>
        <v>4.1783355296426206E-3</v>
      </c>
      <c r="G93" s="51">
        <f>('Original Data'!G93-'Original Data'!$U$93)/('Original Data'!$V$93-'Original Data'!$U$93)</f>
        <v>3.1428919440406986E-3</v>
      </c>
      <c r="H93" s="51">
        <f>('Original Data'!H93-'Original Data'!$U$93)/('Original Data'!$V$93-'Original Data'!$U$93)</f>
        <v>6.1090144258103794E-3</v>
      </c>
      <c r="I93" s="51">
        <f>('Original Data'!I93-'Original Data'!$U$93)/('Original Data'!$V$93-'Original Data'!$U$93)</f>
        <v>6.0030011604641463E-3</v>
      </c>
      <c r="J93" s="51">
        <f>('Original Data'!J93-'Original Data'!$U$93)/('Original Data'!$V$93-'Original Data'!$U$93)</f>
        <v>3.3217314613420957E-3</v>
      </c>
      <c r="K93" s="51">
        <f>('Original Data'!K93-'Original Data'!$U$93)/('Original Data'!$V$93-'Original Data'!$U$93)</f>
        <v>5.8577203682801046E-3</v>
      </c>
      <c r="L93" s="51">
        <f>('Original Data'!L93-'Original Data'!$U$93)/('Original Data'!$V$93-'Original Data'!$U$93)</f>
        <v>7.5713236386551839E-3</v>
      </c>
      <c r="M93" s="51">
        <f>('Original Data'!M93-'Original Data'!$U$93)/('Original Data'!$V$93-'Original Data'!$U$93)</f>
        <v>0</v>
      </c>
      <c r="N93" s="51">
        <f>('Original Data'!N93-'Original Data'!$U$93)/('Original Data'!$V$93-'Original Data'!$U$93)</f>
        <v>5.0873646935335358E-3</v>
      </c>
      <c r="O93" s="51">
        <f>('Original Data'!O93-'Original Data'!$U$93)/('Original Data'!$V$93-'Original Data'!$U$93)</f>
        <v>4.1987153573122922E-3</v>
      </c>
      <c r="P93" s="51">
        <f>('Original Data'!P93-'Original Data'!$U$93)/('Original Data'!$V$93-'Original Data'!$U$93)</f>
        <v>6.7902711944747129E-3</v>
      </c>
      <c r="Q93" s="51">
        <f>('Original Data'!Q93-'Original Data'!$U$93)/('Original Data'!$V$93-'Original Data'!$U$93)</f>
        <v>5.6010477252227955E-3</v>
      </c>
      <c r="R93" s="51">
        <f>('Original Data'!R93-'Original Data'!$U$93)/('Original Data'!$V$93-'Original Data'!$U$93)</f>
        <v>4.0287096296904631E-3</v>
      </c>
      <c r="S93" s="51">
        <f>('Original Data'!S93-'Original Data'!$U$93)/('Original Data'!$V$93-'Original Data'!$U$93)</f>
        <v>2.2876426097888061E-3</v>
      </c>
      <c r="T93" s="51">
        <f>('Original Data'!T93-'Original Data'!$U$93)/('Original Data'!$V$93-'Original Data'!$U$93)</f>
        <v>1</v>
      </c>
      <c r="U93" s="11">
        <f t="shared" si="6"/>
        <v>0</v>
      </c>
      <c r="V93" s="2">
        <f t="shared" si="7"/>
        <v>1</v>
      </c>
    </row>
    <row r="94" spans="1:22" x14ac:dyDescent="0.25">
      <c r="A94" s="197" t="s">
        <v>152</v>
      </c>
      <c r="B94" s="196" t="s">
        <v>126</v>
      </c>
      <c r="C94" s="14" t="s">
        <v>20</v>
      </c>
      <c r="D94" s="51">
        <f>('Original Data'!D94-'Original Data'!$U$94)/('Original Data'!$V$94-'Original Data'!$U$94)</f>
        <v>1.1283185840707964E-3</v>
      </c>
      <c r="E94" s="51">
        <f>('Original Data'!E94-'Original Data'!$U$94)/('Original Data'!$V$94-'Original Data'!$U$94)</f>
        <v>3.9823008849557522E-2</v>
      </c>
      <c r="F94" s="51">
        <f>('Original Data'!F94-'Original Data'!$U$94)/('Original Data'!$V$94-'Original Data'!$U$94)</f>
        <v>8.8495575221238937E-3</v>
      </c>
      <c r="G94" s="51">
        <f>('Original Data'!G94-'Original Data'!$U$94)/('Original Data'!$V$94-'Original Data'!$U$94)</f>
        <v>0.25663716814159293</v>
      </c>
      <c r="H94" s="51">
        <f>('Original Data'!H94-'Original Data'!$U$94)/('Original Data'!$V$94-'Original Data'!$U$94)</f>
        <v>1.3274336283185841E-2</v>
      </c>
      <c r="I94" s="51">
        <f>('Original Data'!I94-'Original Data'!$U$94)/('Original Data'!$V$94-'Original Data'!$U$94)</f>
        <v>8.8495575221238936E-6</v>
      </c>
      <c r="J94" s="51">
        <f>('Original Data'!J94-'Original Data'!$U$94)/('Original Data'!$V$94-'Original Data'!$U$94)</f>
        <v>1.084070796460177E-3</v>
      </c>
      <c r="K94" s="51">
        <f>('Original Data'!K94-'Original Data'!$U$94)/('Original Data'!$V$94-'Original Data'!$U$94)</f>
        <v>2.2123893805309734E-2</v>
      </c>
      <c r="L94" s="51">
        <f>('Original Data'!L94-'Original Data'!$U$94)/('Original Data'!$V$94-'Original Data'!$U$94)</f>
        <v>6.4159292035398233E-2</v>
      </c>
      <c r="M94" s="51">
        <f>('Original Data'!M94-'Original Data'!$U$94)/('Original Data'!$V$94-'Original Data'!$U$94)</f>
        <v>0</v>
      </c>
      <c r="N94" s="51">
        <f>('Original Data'!N94-'Original Data'!$U$94)/('Original Data'!$V$94-'Original Data'!$U$94)</f>
        <v>1.2942477876106194E-2</v>
      </c>
      <c r="O94" s="51">
        <f>('Original Data'!O94-'Original Data'!$U$94)/('Original Data'!$V$94-'Original Data'!$U$94)</f>
        <v>6.8584070796460173E-2</v>
      </c>
      <c r="P94" s="51">
        <f>('Original Data'!P94-'Original Data'!$U$94)/('Original Data'!$V$94-'Original Data'!$U$94)</f>
        <v>1</v>
      </c>
      <c r="Q94" s="51">
        <f>('Original Data'!Q94-'Original Data'!$U$94)/('Original Data'!$V$94-'Original Data'!$U$94)</f>
        <v>0.41508849557522126</v>
      </c>
      <c r="R94" s="51">
        <f>('Original Data'!R94-'Original Data'!$U$94)/('Original Data'!$V$94-'Original Data'!$U$94)</f>
        <v>0.15707964601769911</v>
      </c>
      <c r="S94" s="51">
        <f>('Original Data'!S94-'Original Data'!$U$94)/('Original Data'!$V$94-'Original Data'!$U$94)</f>
        <v>8.4070796460176997E-2</v>
      </c>
      <c r="T94" s="51">
        <f>('Original Data'!T94-'Original Data'!$U$94)/('Original Data'!$V$94-'Original Data'!$U$94)</f>
        <v>0.11061946902654868</v>
      </c>
      <c r="U94" s="11">
        <f t="shared" si="6"/>
        <v>0</v>
      </c>
      <c r="V94" s="2">
        <f t="shared" si="7"/>
        <v>1</v>
      </c>
    </row>
    <row r="95" spans="1:22" x14ac:dyDescent="0.25">
      <c r="A95" s="195"/>
      <c r="B95" s="198" t="s">
        <v>124</v>
      </c>
      <c r="C95" s="14" t="s">
        <v>20</v>
      </c>
      <c r="D95" s="51">
        <f>('Original Data'!D95-'Original Data'!$U$95)/('Original Data'!$V$95-'Original Data'!$U$95)</f>
        <v>5.3619302949061663E-3</v>
      </c>
      <c r="E95" s="51">
        <f>('Original Data'!E95-'Original Data'!$U$95)/('Original Data'!$V$95-'Original Data'!$U$95)</f>
        <v>4.5576407506702415E-2</v>
      </c>
      <c r="F95" s="51">
        <f>('Original Data'!F95-'Original Data'!$U$95)/('Original Data'!$V$95-'Original Data'!$U$95)</f>
        <v>3.038427167113494E-2</v>
      </c>
      <c r="G95" s="51">
        <f>('Original Data'!G95-'Original Data'!$U$95)/('Original Data'!$V$95-'Original Data'!$U$95)</f>
        <v>0.10008936550491511</v>
      </c>
      <c r="H95" s="51">
        <f>('Original Data'!H95-'Original Data'!$U$95)/('Original Data'!$V$95-'Original Data'!$U$95)</f>
        <v>6.9705093833780166E-2</v>
      </c>
      <c r="I95" s="51">
        <f>('Original Data'!I95-'Original Data'!$U$95)/('Original Data'!$V$95-'Original Data'!$U$95)</f>
        <v>8.0428954423592495E-3</v>
      </c>
      <c r="J95" s="51">
        <f>('Original Data'!J95-'Original Data'!$U$95)/('Original Data'!$V$95-'Original Data'!$U$95)</f>
        <v>0.13315460232350312</v>
      </c>
      <c r="K95" s="51">
        <f>('Original Data'!K95-'Original Data'!$U$95)/('Original Data'!$V$95-'Original Data'!$U$95)</f>
        <v>6.7917783735478104E-2</v>
      </c>
      <c r="L95" s="51">
        <f>('Original Data'!L95-'Original Data'!$U$95)/('Original Data'!$V$95-'Original Data'!$U$95)</f>
        <v>0.32529043789097406</v>
      </c>
      <c r="M95" s="51">
        <f>('Original Data'!M95-'Original Data'!$U$95)/('Original Data'!$V$95-'Original Data'!$U$95)</f>
        <v>0</v>
      </c>
      <c r="N95" s="51">
        <f>('Original Data'!N95-'Original Data'!$U$95)/('Original Data'!$V$95-'Original Data'!$U$95)</f>
        <v>7.1492403932082215E-3</v>
      </c>
      <c r="O95" s="51">
        <f>('Original Data'!O95-'Original Data'!$U$95)/('Original Data'!$V$95-'Original Data'!$U$95)</f>
        <v>5.3619302949061663E-3</v>
      </c>
      <c r="P95" s="51">
        <f>('Original Data'!P95-'Original Data'!$U$95)/('Original Data'!$V$95-'Original Data'!$U$95)</f>
        <v>1</v>
      </c>
      <c r="Q95" s="51">
        <f>('Original Data'!Q95-'Original Data'!$U$95)/('Original Data'!$V$95-'Original Data'!$U$95)</f>
        <v>0.45665773011617516</v>
      </c>
      <c r="R95" s="51">
        <f>('Original Data'!R95-'Original Data'!$U$95)/('Original Data'!$V$95-'Original Data'!$U$95)</f>
        <v>3.6639857015192137E-2</v>
      </c>
      <c r="S95" s="51">
        <f>('Original Data'!S95-'Original Data'!$U$95)/('Original Data'!$V$95-'Original Data'!$U$95)</f>
        <v>8.0428954423592495E-3</v>
      </c>
      <c r="T95" s="51">
        <f>('Original Data'!T95-'Original Data'!$U$95)/('Original Data'!$V$95-'Original Data'!$U$95)</f>
        <v>7.1492403932082213E-2</v>
      </c>
      <c r="U95" s="11">
        <f t="shared" si="6"/>
        <v>0</v>
      </c>
      <c r="V95" s="2">
        <f t="shared" si="7"/>
        <v>1</v>
      </c>
    </row>
    <row r="96" spans="1:22" x14ac:dyDescent="0.25">
      <c r="A96" s="195"/>
      <c r="B96" s="199" t="s">
        <v>121</v>
      </c>
      <c r="C96" s="14" t="s">
        <v>20</v>
      </c>
      <c r="D96" s="51">
        <f>('Original Data'!D96-'Original Data'!$U$96)/('Original Data'!$V$96-'Original Data'!$U$96)</f>
        <v>1</v>
      </c>
      <c r="E96" s="51">
        <f>('Original Data'!E96-'Original Data'!$U$96)/('Original Data'!$V$96-'Original Data'!$U$96)</f>
        <v>1</v>
      </c>
      <c r="F96" s="51">
        <f>('Original Data'!F96-'Original Data'!$U$96)/('Original Data'!$V$96-'Original Data'!$U$96)</f>
        <v>1</v>
      </c>
      <c r="G96" s="51">
        <f>('Original Data'!G96-'Original Data'!$U$96)/('Original Data'!$V$96-'Original Data'!$U$96)</f>
        <v>1</v>
      </c>
      <c r="H96" s="51">
        <f>('Original Data'!H96-'Original Data'!$U$96)/('Original Data'!$V$96-'Original Data'!$U$96)</f>
        <v>1</v>
      </c>
      <c r="I96" s="51">
        <f>('Original Data'!I96-'Original Data'!$U$96)/('Original Data'!$V$96-'Original Data'!$U$96)</f>
        <v>0</v>
      </c>
      <c r="J96" s="51">
        <f>('Original Data'!J96-'Original Data'!$U$96)/('Original Data'!$V$96-'Original Data'!$U$96)</f>
        <v>1</v>
      </c>
      <c r="K96" s="51">
        <f>('Original Data'!K96-'Original Data'!$U$96)/('Original Data'!$V$96-'Original Data'!$U$96)</f>
        <v>1</v>
      </c>
      <c r="L96" s="51">
        <f>('Original Data'!L96-'Original Data'!$U$96)/('Original Data'!$V$96-'Original Data'!$U$96)</f>
        <v>1</v>
      </c>
      <c r="M96" s="51">
        <f>('Original Data'!M96-'Original Data'!$U$96)/('Original Data'!$V$96-'Original Data'!$U$96)</f>
        <v>0</v>
      </c>
      <c r="N96" s="51">
        <f>('Original Data'!N96-'Original Data'!$U$96)/('Original Data'!$V$96-'Original Data'!$U$96)</f>
        <v>1</v>
      </c>
      <c r="O96" s="51">
        <f>('Original Data'!O96-'Original Data'!$U$96)/('Original Data'!$V$96-'Original Data'!$U$96)</f>
        <v>1</v>
      </c>
      <c r="P96" s="51">
        <f>('Original Data'!P96-'Original Data'!$U$96)/('Original Data'!$V$96-'Original Data'!$U$96)</f>
        <v>1</v>
      </c>
      <c r="Q96" s="51">
        <f>('Original Data'!Q96-'Original Data'!$U$96)/('Original Data'!$V$96-'Original Data'!$U$96)</f>
        <v>1</v>
      </c>
      <c r="R96" s="51">
        <f>('Original Data'!R96-'Original Data'!$U$96)/('Original Data'!$V$96-'Original Data'!$U$96)</f>
        <v>1</v>
      </c>
      <c r="S96" s="51">
        <f>('Original Data'!S96-'Original Data'!$U$96)/('Original Data'!$V$96-'Original Data'!$U$96)</f>
        <v>1</v>
      </c>
      <c r="T96" s="51">
        <f>('Original Data'!T96-'Original Data'!$U$96)/('Original Data'!$V$96-'Original Data'!$U$96)</f>
        <v>0</v>
      </c>
      <c r="U96" s="11">
        <f t="shared" si="6"/>
        <v>0</v>
      </c>
      <c r="V96" s="2">
        <f t="shared" si="7"/>
        <v>1</v>
      </c>
    </row>
    <row r="97" spans="1:22" x14ac:dyDescent="0.25">
      <c r="A97" s="195"/>
      <c r="B97" s="199" t="s">
        <v>125</v>
      </c>
      <c r="C97" s="14" t="s">
        <v>20</v>
      </c>
      <c r="D97" s="51">
        <f>('Original Data'!D97-'Original Data'!$U$97)/('Original Data'!$V$97-'Original Data'!$U$97)</f>
        <v>0.1</v>
      </c>
      <c r="E97" s="51">
        <f>('Original Data'!E97-'Original Data'!$U$97)/('Original Data'!$V$97-'Original Data'!$U$97)</f>
        <v>0.6</v>
      </c>
      <c r="F97" s="51">
        <f>('Original Data'!F97-'Original Data'!$U$97)/('Original Data'!$V$97-'Original Data'!$U$97)</f>
        <v>0.2</v>
      </c>
      <c r="G97" s="51">
        <f>('Original Data'!G97-'Original Data'!$U$97)/('Original Data'!$V$97-'Original Data'!$U$97)</f>
        <v>0.8</v>
      </c>
      <c r="H97" s="51">
        <f>('Original Data'!H97-'Original Data'!$U$97)/('Original Data'!$V$97-'Original Data'!$U$97)</f>
        <v>0.5</v>
      </c>
      <c r="I97" s="51">
        <f>('Original Data'!I97-'Original Data'!$U$97)/('Original Data'!$V$97-'Original Data'!$U$97)</f>
        <v>0.1</v>
      </c>
      <c r="J97" s="51">
        <f>('Original Data'!J97-'Original Data'!$U$97)/('Original Data'!$V$97-'Original Data'!$U$97)</f>
        <v>0.4</v>
      </c>
      <c r="K97" s="51">
        <f>('Original Data'!K97-'Original Data'!$U$97)/('Original Data'!$V$97-'Original Data'!$U$97)</f>
        <v>0.5</v>
      </c>
      <c r="L97" s="51">
        <f>('Original Data'!L97-'Original Data'!$U$97)/('Original Data'!$V$97-'Original Data'!$U$97)</f>
        <v>0.5</v>
      </c>
      <c r="M97" s="51">
        <f>('Original Data'!M97-'Original Data'!$U$97)/('Original Data'!$V$97-'Original Data'!$U$97)</f>
        <v>0</v>
      </c>
      <c r="N97" s="51">
        <f>('Original Data'!N97-'Original Data'!$U$97)/('Original Data'!$V$97-'Original Data'!$U$97)</f>
        <v>0.1</v>
      </c>
      <c r="O97" s="51">
        <f>('Original Data'!O97-'Original Data'!$U$97)/('Original Data'!$V$97-'Original Data'!$U$97)</f>
        <v>0.1</v>
      </c>
      <c r="P97" s="51">
        <f>('Original Data'!P97-'Original Data'!$U$97)/('Original Data'!$V$97-'Original Data'!$U$97)</f>
        <v>1</v>
      </c>
      <c r="Q97" s="51">
        <f>('Original Data'!Q97-'Original Data'!$U$97)/('Original Data'!$V$97-'Original Data'!$U$97)</f>
        <v>0.4</v>
      </c>
      <c r="R97" s="51">
        <f>('Original Data'!R97-'Original Data'!$U$97)/('Original Data'!$V$97-'Original Data'!$U$97)</f>
        <v>0.3</v>
      </c>
      <c r="S97" s="51">
        <f>('Original Data'!S97-'Original Data'!$U$97)/('Original Data'!$V$97-'Original Data'!$U$97)</f>
        <v>0.2</v>
      </c>
      <c r="T97" s="51">
        <f>('Original Data'!T97-'Original Data'!$U$97)/('Original Data'!$V$97-'Original Data'!$U$97)</f>
        <v>0.6</v>
      </c>
      <c r="U97" s="11">
        <f t="shared" si="6"/>
        <v>0</v>
      </c>
      <c r="V97" s="2">
        <f t="shared" si="7"/>
        <v>1</v>
      </c>
    </row>
    <row r="98" spans="1:22" x14ac:dyDescent="0.25">
      <c r="A98" s="195"/>
      <c r="B98" s="196" t="s">
        <v>123</v>
      </c>
      <c r="C98" s="14" t="s">
        <v>20</v>
      </c>
      <c r="D98" s="51">
        <f>('Original Data'!D98-'Original Data'!$U$98)/('Original Data'!$V$98-'Original Data'!$U$98)</f>
        <v>2.5906735751295335E-2</v>
      </c>
      <c r="E98" s="51">
        <f>('Original Data'!E98-'Original Data'!$U$98)/('Original Data'!$V$98-'Original Data'!$U$98)</f>
        <v>0.17616580310880828</v>
      </c>
      <c r="F98" s="51">
        <f>('Original Data'!F98-'Original Data'!$U$98)/('Original Data'!$V$98-'Original Data'!$U$98)</f>
        <v>7.2538860103626937E-2</v>
      </c>
      <c r="G98" s="51">
        <f>('Original Data'!G98-'Original Data'!$U$98)/('Original Data'!$V$98-'Original Data'!$U$98)</f>
        <v>0.12435233160621761</v>
      </c>
      <c r="H98" s="51">
        <f>('Original Data'!H98-'Original Data'!$U$98)/('Original Data'!$V$98-'Original Data'!$U$98)</f>
        <v>2.072538860103627E-2</v>
      </c>
      <c r="I98" s="51">
        <f>('Original Data'!I98-'Original Data'!$U$98)/('Original Data'!$V$98-'Original Data'!$U$98)</f>
        <v>9.3264248704663211E-2</v>
      </c>
      <c r="J98" s="51">
        <f>('Original Data'!J98-'Original Data'!$U$98)/('Original Data'!$V$98-'Original Data'!$U$98)</f>
        <v>0.16062176165803108</v>
      </c>
      <c r="K98" s="51">
        <f>('Original Data'!K98-'Original Data'!$U$98)/('Original Data'!$V$98-'Original Data'!$U$98)</f>
        <v>3.1088082901554404E-2</v>
      </c>
      <c r="L98" s="51">
        <f>('Original Data'!L98-'Original Data'!$U$98)/('Original Data'!$V$98-'Original Data'!$U$98)</f>
        <v>0.10362694300518134</v>
      </c>
      <c r="M98" s="51">
        <f>('Original Data'!M98-'Original Data'!$U$98)/('Original Data'!$V$98-'Original Data'!$U$98)</f>
        <v>1.0362694300518135E-2</v>
      </c>
      <c r="N98" s="51">
        <f>('Original Data'!N98-'Original Data'!$U$98)/('Original Data'!$V$98-'Original Data'!$U$98)</f>
        <v>0</v>
      </c>
      <c r="O98" s="51">
        <f>('Original Data'!O98-'Original Data'!$U$98)/('Original Data'!$V$98-'Original Data'!$U$98)</f>
        <v>1.0362694300518135E-2</v>
      </c>
      <c r="P98" s="51">
        <f>('Original Data'!P98-'Original Data'!$U$98)/('Original Data'!$V$98-'Original Data'!$U$98)</f>
        <v>0.57512953367875652</v>
      </c>
      <c r="Q98" s="51">
        <f>('Original Data'!Q98-'Original Data'!$U$98)/('Original Data'!$V$98-'Original Data'!$U$98)</f>
        <v>0.35233160621761656</v>
      </c>
      <c r="R98" s="51">
        <f>('Original Data'!R98-'Original Data'!$U$98)/('Original Data'!$V$98-'Original Data'!$U$98)</f>
        <v>7.7720207253886009E-2</v>
      </c>
      <c r="S98" s="51">
        <f>('Original Data'!S98-'Original Data'!$U$98)/('Original Data'!$V$98-'Original Data'!$U$98)</f>
        <v>2.072538860103627E-2</v>
      </c>
      <c r="T98" s="51">
        <f>('Original Data'!T98-'Original Data'!$U$98)/('Original Data'!$V$98-'Original Data'!$U$98)</f>
        <v>1</v>
      </c>
      <c r="U98" s="11">
        <f t="shared" si="6"/>
        <v>0</v>
      </c>
      <c r="V98" s="2">
        <f t="shared" si="7"/>
        <v>1</v>
      </c>
    </row>
    <row r="99" spans="1:22" x14ac:dyDescent="0.25">
      <c r="A99" s="195"/>
      <c r="B99" s="200" t="s">
        <v>122</v>
      </c>
      <c r="C99" s="14" t="s">
        <v>20</v>
      </c>
      <c r="D99" s="51">
        <f>('Original Data'!D99-'Original Data'!$U$99)/('Original Data'!$V$99-'Original Data'!$U$99)</f>
        <v>9.144376647765852E-2</v>
      </c>
      <c r="E99" s="51">
        <f>('Original Data'!E99-'Original Data'!$U$99)/('Original Data'!$V$99-'Original Data'!$U$99)</f>
        <v>5.0341872384295903E-2</v>
      </c>
      <c r="F99" s="51">
        <f>('Original Data'!F99-'Original Data'!$U$99)/('Original Data'!$V$99-'Original Data'!$U$99)</f>
        <v>7.8078628445754653E-2</v>
      </c>
      <c r="G99" s="51">
        <f>('Original Data'!G99-'Original Data'!$U$99)/('Original Data'!$V$99-'Original Data'!$U$99)</f>
        <v>0.15112704960319248</v>
      </c>
      <c r="H99" s="51">
        <f>('Original Data'!H99-'Original Data'!$U$99)/('Original Data'!$V$99-'Original Data'!$U$99)</f>
        <v>4.1778599311032338E-2</v>
      </c>
      <c r="I99" s="51">
        <f>('Original Data'!I99-'Original Data'!$U$99)/('Original Data'!$V$99-'Original Data'!$U$99)</f>
        <v>7.5979462677890588E-2</v>
      </c>
      <c r="J99" s="51">
        <f>('Original Data'!J99-'Original Data'!$U$99)/('Original Data'!$V$99-'Original Data'!$U$99)</f>
        <v>0.21833053643648853</v>
      </c>
      <c r="K99" s="51">
        <f>('Original Data'!K99-'Original Data'!$U$99)/('Original Data'!$V$99-'Original Data'!$U$99)</f>
        <v>4.6004600687151009E-2</v>
      </c>
      <c r="L99" s="51">
        <f>('Original Data'!L99-'Original Data'!$U$99)/('Original Data'!$V$99-'Original Data'!$U$99)</f>
        <v>5.5916742549997851E-2</v>
      </c>
      <c r="M99" s="51">
        <f>('Original Data'!M99-'Original Data'!$U$99)/('Original Data'!$V$99-'Original Data'!$U$99)</f>
        <v>0</v>
      </c>
      <c r="N99" s="51">
        <f>('Original Data'!N99-'Original Data'!$U$99)/('Original Data'!$V$99-'Original Data'!$U$99)</f>
        <v>1.1828716371951707E-2</v>
      </c>
      <c r="O99" s="51">
        <f>('Original Data'!O99-'Original Data'!$U$99)/('Original Data'!$V$99-'Original Data'!$U$99)</f>
        <v>5.990203670103935E-2</v>
      </c>
      <c r="P99" s="51">
        <f>('Original Data'!P99-'Original Data'!$U$99)/('Original Data'!$V$99-'Original Data'!$U$99)</f>
        <v>1</v>
      </c>
      <c r="Q99" s="51">
        <f>('Original Data'!Q99-'Original Data'!$U$99)/('Original Data'!$V$99-'Original Data'!$U$99)</f>
        <v>0.23370446148570861</v>
      </c>
      <c r="R99" s="51">
        <f>('Original Data'!R99-'Original Data'!$U$99)/('Original Data'!$V$99-'Original Data'!$U$99)</f>
        <v>0.12827424273734075</v>
      </c>
      <c r="S99" s="51">
        <f>('Original Data'!S99-'Original Data'!$U$99)/('Original Data'!$V$99-'Original Data'!$U$99)</f>
        <v>2.1939826827047319E-2</v>
      </c>
      <c r="T99" s="51">
        <f>('Original Data'!T99-'Original Data'!$U$99)/('Original Data'!$V$99-'Original Data'!$U$99)</f>
        <v>0.25392795587336986</v>
      </c>
      <c r="U99" s="11">
        <f t="shared" si="6"/>
        <v>0</v>
      </c>
      <c r="V99" s="2">
        <f t="shared" si="7"/>
        <v>1</v>
      </c>
    </row>
    <row r="100" spans="1:22" x14ac:dyDescent="0.25">
      <c r="U100" s="11"/>
    </row>
    <row r="101" spans="1:22" s="2" customFormat="1" x14ac:dyDescent="0.25">
      <c r="B101" s="150"/>
      <c r="C101" s="150" t="s">
        <v>98</v>
      </c>
      <c r="D101" s="2" t="s">
        <v>99</v>
      </c>
      <c r="E101" s="2" t="s">
        <v>100</v>
      </c>
    </row>
    <row r="103" spans="1:22" x14ac:dyDescent="0.25">
      <c r="N103">
        <f>6673940/1000000/1.14</f>
        <v>5.8543333333333338</v>
      </c>
    </row>
    <row r="105" spans="1:22" x14ac:dyDescent="0.25">
      <c r="E105">
        <f>560000/1000000/1.14</f>
        <v>0.49122807017543868</v>
      </c>
      <c r="I105">
        <f>4.89*1000/1000000/1.14</f>
        <v>4.289473684210527E-3</v>
      </c>
    </row>
    <row r="109" spans="1:22" x14ac:dyDescent="0.25">
      <c r="B109" s="14" t="s">
        <v>31</v>
      </c>
      <c r="C109" s="19" t="s">
        <v>20</v>
      </c>
      <c r="D109" s="5">
        <v>-13.83</v>
      </c>
      <c r="E109" s="5">
        <v>1.78</v>
      </c>
      <c r="F109" s="5">
        <v>-1.1200000000000001</v>
      </c>
      <c r="G109" s="5">
        <v>2.95</v>
      </c>
      <c r="H109" s="5">
        <v>0.33</v>
      </c>
      <c r="I109" s="5">
        <v>-17.059999999999999</v>
      </c>
      <c r="J109" s="5">
        <v>0.76</v>
      </c>
      <c r="K109" s="5">
        <v>-2.08</v>
      </c>
      <c r="L109" s="5">
        <v>4.22</v>
      </c>
      <c r="M109" s="6">
        <v>-28.26</v>
      </c>
      <c r="N109" s="5">
        <v>-21.56</v>
      </c>
      <c r="O109" s="5">
        <v>-16.02</v>
      </c>
      <c r="P109" s="5">
        <v>4.57</v>
      </c>
      <c r="Q109" s="5">
        <v>-5.71</v>
      </c>
      <c r="R109" s="7">
        <v>0.74</v>
      </c>
      <c r="S109" s="8">
        <v>5.75</v>
      </c>
      <c r="T109" s="5">
        <v>-2.59</v>
      </c>
    </row>
    <row r="110" spans="1:22" x14ac:dyDescent="0.25">
      <c r="B110" s="18" t="s">
        <v>32</v>
      </c>
      <c r="C110" s="150" t="s">
        <v>20</v>
      </c>
      <c r="D110" s="5">
        <v>-30.23</v>
      </c>
      <c r="E110" s="5">
        <v>2.83</v>
      </c>
      <c r="F110" s="5">
        <v>-2.04</v>
      </c>
      <c r="G110" s="5">
        <v>4.26</v>
      </c>
      <c r="H110" s="5">
        <v>0.41</v>
      </c>
      <c r="I110" s="5">
        <v>-28.07</v>
      </c>
      <c r="J110" s="5">
        <v>0.94</v>
      </c>
      <c r="K110" s="5">
        <v>-3.14</v>
      </c>
      <c r="L110" s="5">
        <v>5.51</v>
      </c>
      <c r="M110" s="5">
        <v>-47.08</v>
      </c>
      <c r="N110" s="5">
        <v>-33.590000000000003</v>
      </c>
      <c r="O110" s="5">
        <v>-19.84</v>
      </c>
      <c r="P110" s="5">
        <v>8</v>
      </c>
      <c r="Q110" s="5">
        <v>-12.17</v>
      </c>
      <c r="R110" s="5">
        <v>0.8</v>
      </c>
      <c r="S110" s="5">
        <v>7.16</v>
      </c>
      <c r="T110" s="5">
        <v>-2.8</v>
      </c>
    </row>
    <row r="112" spans="1:22" x14ac:dyDescent="0.25">
      <c r="B112" s="18" t="s">
        <v>32</v>
      </c>
      <c r="D112" s="10">
        <f>D109+28.26</f>
        <v>14.430000000000001</v>
      </c>
      <c r="E112" s="10">
        <f t="shared" ref="E112:T112" si="8">E109+28.26</f>
        <v>30.040000000000003</v>
      </c>
      <c r="F112" s="10">
        <f t="shared" si="8"/>
        <v>27.14</v>
      </c>
      <c r="G112" s="10">
        <f t="shared" si="8"/>
        <v>31.21</v>
      </c>
      <c r="H112" s="10">
        <f t="shared" si="8"/>
        <v>28.59</v>
      </c>
      <c r="I112" s="10">
        <f t="shared" si="8"/>
        <v>11.200000000000003</v>
      </c>
      <c r="J112" s="10">
        <f t="shared" si="8"/>
        <v>29.020000000000003</v>
      </c>
      <c r="K112" s="10">
        <f t="shared" si="8"/>
        <v>26.18</v>
      </c>
      <c r="L112" s="10">
        <f t="shared" si="8"/>
        <v>32.480000000000004</v>
      </c>
      <c r="M112" s="10">
        <f t="shared" si="8"/>
        <v>0</v>
      </c>
      <c r="N112" s="10">
        <f t="shared" si="8"/>
        <v>6.7000000000000028</v>
      </c>
      <c r="O112" s="10">
        <f t="shared" si="8"/>
        <v>12.240000000000002</v>
      </c>
      <c r="P112" s="10">
        <f t="shared" si="8"/>
        <v>32.83</v>
      </c>
      <c r="Q112" s="10">
        <f t="shared" si="8"/>
        <v>22.55</v>
      </c>
      <c r="R112" s="10">
        <f t="shared" si="8"/>
        <v>29</v>
      </c>
      <c r="S112" s="10">
        <f t="shared" si="8"/>
        <v>34.010000000000005</v>
      </c>
      <c r="T112" s="10">
        <f t="shared" si="8"/>
        <v>25.67</v>
      </c>
    </row>
    <row r="113" spans="2:20" x14ac:dyDescent="0.25">
      <c r="B113" s="18" t="s">
        <v>32</v>
      </c>
      <c r="D113" s="10">
        <f>D110+47.08</f>
        <v>16.849999999999998</v>
      </c>
      <c r="E113" s="10">
        <f t="shared" ref="E113:T113" si="9">E110+47.08</f>
        <v>49.91</v>
      </c>
      <c r="F113" s="10">
        <f t="shared" si="9"/>
        <v>45.04</v>
      </c>
      <c r="G113" s="10">
        <f t="shared" si="9"/>
        <v>51.339999999999996</v>
      </c>
      <c r="H113" s="10">
        <f t="shared" si="9"/>
        <v>47.489999999999995</v>
      </c>
      <c r="I113" s="10">
        <f t="shared" si="9"/>
        <v>19.009999999999998</v>
      </c>
      <c r="J113" s="10">
        <f t="shared" si="9"/>
        <v>48.019999999999996</v>
      </c>
      <c r="K113" s="10">
        <f t="shared" si="9"/>
        <v>43.94</v>
      </c>
      <c r="L113" s="10">
        <f t="shared" si="9"/>
        <v>52.589999999999996</v>
      </c>
      <c r="M113" s="10">
        <f t="shared" si="9"/>
        <v>0</v>
      </c>
      <c r="N113" s="10">
        <f t="shared" si="9"/>
        <v>13.489999999999995</v>
      </c>
      <c r="O113" s="10">
        <f t="shared" si="9"/>
        <v>27.24</v>
      </c>
      <c r="P113" s="10">
        <f t="shared" si="9"/>
        <v>55.08</v>
      </c>
      <c r="Q113" s="10">
        <f t="shared" si="9"/>
        <v>34.909999999999997</v>
      </c>
      <c r="R113" s="10">
        <f t="shared" si="9"/>
        <v>47.879999999999995</v>
      </c>
      <c r="S113" s="10">
        <f t="shared" si="9"/>
        <v>54.239999999999995</v>
      </c>
      <c r="T113" s="10">
        <f t="shared" si="9"/>
        <v>44.28</v>
      </c>
    </row>
    <row r="116" spans="2:20" x14ac:dyDescent="0.25">
      <c r="B116" s="19" t="s">
        <v>43</v>
      </c>
      <c r="D116" s="2">
        <v>-5.5</v>
      </c>
      <c r="E116" s="2">
        <v>4.3</v>
      </c>
      <c r="F116" s="2">
        <v>-3.2</v>
      </c>
      <c r="G116" s="2">
        <v>-0.8</v>
      </c>
      <c r="H116" s="2">
        <v>-0.8</v>
      </c>
      <c r="I116" s="2">
        <v>-6.4</v>
      </c>
      <c r="J116" s="2">
        <v>3.1</v>
      </c>
      <c r="K116" s="2">
        <v>0.9</v>
      </c>
      <c r="L116" s="2">
        <v>3.1</v>
      </c>
      <c r="M116" s="2">
        <v>5.9</v>
      </c>
      <c r="N116" s="2">
        <v>-16.5</v>
      </c>
      <c r="O116" s="2">
        <v>-4.2</v>
      </c>
      <c r="P116" s="2">
        <v>3.2</v>
      </c>
      <c r="Q116" s="2">
        <v>-0.9</v>
      </c>
      <c r="R116" s="2">
        <v>-1.4</v>
      </c>
      <c r="S116" s="2">
        <v>-1.9</v>
      </c>
      <c r="T116" s="2">
        <v>28.4</v>
      </c>
    </row>
    <row r="117" spans="2:20" x14ac:dyDescent="0.25">
      <c r="D117">
        <f>D116+16.5</f>
        <v>11</v>
      </c>
      <c r="E117">
        <f t="shared" ref="E117:T117" si="10">E116+16.5</f>
        <v>20.8</v>
      </c>
      <c r="F117">
        <f t="shared" si="10"/>
        <v>13.3</v>
      </c>
      <c r="G117">
        <f t="shared" si="10"/>
        <v>15.7</v>
      </c>
      <c r="H117">
        <f t="shared" si="10"/>
        <v>15.7</v>
      </c>
      <c r="I117">
        <f t="shared" si="10"/>
        <v>10.1</v>
      </c>
      <c r="J117">
        <f t="shared" si="10"/>
        <v>19.600000000000001</v>
      </c>
      <c r="K117">
        <f t="shared" si="10"/>
        <v>17.399999999999999</v>
      </c>
      <c r="L117">
        <f t="shared" si="10"/>
        <v>19.600000000000001</v>
      </c>
      <c r="M117">
        <f t="shared" si="10"/>
        <v>22.4</v>
      </c>
      <c r="N117">
        <f t="shared" si="10"/>
        <v>0</v>
      </c>
      <c r="O117">
        <f t="shared" si="10"/>
        <v>12.3</v>
      </c>
      <c r="P117">
        <f t="shared" si="10"/>
        <v>19.7</v>
      </c>
      <c r="Q117">
        <f t="shared" si="10"/>
        <v>15.6</v>
      </c>
      <c r="R117">
        <f t="shared" si="10"/>
        <v>15.1</v>
      </c>
      <c r="S117">
        <f t="shared" si="10"/>
        <v>14.6</v>
      </c>
      <c r="T117">
        <f t="shared" si="10"/>
        <v>44.9</v>
      </c>
    </row>
    <row r="118" spans="2:20" x14ac:dyDescent="0.25">
      <c r="B118" s="19" t="s">
        <v>54</v>
      </c>
      <c r="C118" s="19" t="s">
        <v>20</v>
      </c>
      <c r="D118" s="11">
        <v>14.063130187984612</v>
      </c>
      <c r="E118" s="11">
        <v>21.542711154324845</v>
      </c>
      <c r="F118" s="11">
        <v>32.890092435712141</v>
      </c>
      <c r="G118" s="11">
        <v>30.644636916991441</v>
      </c>
      <c r="H118" s="11">
        <v>10.578363140124553</v>
      </c>
      <c r="I118" s="11">
        <v>21.763717884143347</v>
      </c>
      <c r="J118" s="11">
        <v>29.905343736599011</v>
      </c>
      <c r="K118" s="11">
        <v>24.753371035650083</v>
      </c>
      <c r="L118" s="11">
        <v>19.950657015568261</v>
      </c>
      <c r="M118" s="11">
        <v>-3.0503368088709548</v>
      </c>
      <c r="N118" s="11">
        <v>14.006928583713544</v>
      </c>
      <c r="O118" s="11">
        <v>5.9527725914523648</v>
      </c>
      <c r="P118" s="11">
        <v>25.096284706093279</v>
      </c>
      <c r="Q118" s="11">
        <v>21.249193073008783</v>
      </c>
      <c r="R118" s="11">
        <v>17.894045246941825</v>
      </c>
      <c r="S118" s="11">
        <v>26.166361081721206</v>
      </c>
      <c r="T118" s="11">
        <v>-4.1828516432583296</v>
      </c>
    </row>
    <row r="120" spans="2:20" x14ac:dyDescent="0.25">
      <c r="B120" s="17" t="s">
        <v>60</v>
      </c>
      <c r="C120" s="19" t="s">
        <v>56</v>
      </c>
      <c r="D120" s="2">
        <v>-3.8</v>
      </c>
      <c r="E120" s="2">
        <v>-2.8</v>
      </c>
      <c r="F120" s="2">
        <v>0.4</v>
      </c>
      <c r="G120" s="2">
        <v>-3.64</v>
      </c>
      <c r="H120" s="2">
        <v>-0.9</v>
      </c>
      <c r="I120" s="2">
        <v>-3</v>
      </c>
      <c r="J120" s="2">
        <v>-6.2</v>
      </c>
      <c r="K120" s="2">
        <v>-4.4000000000000004</v>
      </c>
      <c r="L120" s="2">
        <v>-0.6</v>
      </c>
      <c r="M120" s="2">
        <v>-2.62</v>
      </c>
      <c r="N120" s="2">
        <v>-1.71</v>
      </c>
      <c r="O120" s="2">
        <v>-5.14</v>
      </c>
      <c r="P120" s="2">
        <v>-3.7</v>
      </c>
      <c r="Q120" s="2">
        <v>-6.2</v>
      </c>
      <c r="R120" s="2">
        <v>-2</v>
      </c>
      <c r="S120" s="2">
        <v>-3.9</v>
      </c>
      <c r="T120" s="2">
        <v>-16.68</v>
      </c>
    </row>
    <row r="122" spans="2:20" x14ac:dyDescent="0.25">
      <c r="D122">
        <f>D120+16.68</f>
        <v>12.879999999999999</v>
      </c>
      <c r="E122">
        <f t="shared" ref="E122:T122" si="11">E120+16.68</f>
        <v>13.879999999999999</v>
      </c>
      <c r="F122">
        <f t="shared" si="11"/>
        <v>17.079999999999998</v>
      </c>
      <c r="G122">
        <f t="shared" si="11"/>
        <v>13.04</v>
      </c>
      <c r="H122">
        <f t="shared" si="11"/>
        <v>15.78</v>
      </c>
      <c r="I122">
        <f t="shared" si="11"/>
        <v>13.68</v>
      </c>
      <c r="J122">
        <f t="shared" si="11"/>
        <v>10.48</v>
      </c>
      <c r="K122">
        <f t="shared" si="11"/>
        <v>12.28</v>
      </c>
      <c r="L122">
        <f t="shared" si="11"/>
        <v>16.079999999999998</v>
      </c>
      <c r="M122">
        <f t="shared" si="11"/>
        <v>14.059999999999999</v>
      </c>
      <c r="N122">
        <f t="shared" si="11"/>
        <v>14.969999999999999</v>
      </c>
      <c r="O122">
        <f t="shared" si="11"/>
        <v>11.54</v>
      </c>
      <c r="P122">
        <f t="shared" si="11"/>
        <v>12.98</v>
      </c>
      <c r="Q122">
        <f t="shared" si="11"/>
        <v>10.48</v>
      </c>
      <c r="R122">
        <f t="shared" si="11"/>
        <v>14.68</v>
      </c>
      <c r="S122">
        <f t="shared" si="11"/>
        <v>12.78</v>
      </c>
      <c r="T122">
        <f t="shared" si="11"/>
        <v>0</v>
      </c>
    </row>
    <row r="123" spans="2:20" x14ac:dyDescent="0.25">
      <c r="B123" s="21"/>
    </row>
    <row r="124" spans="2:20" x14ac:dyDescent="0.25">
      <c r="B124" s="19" t="s">
        <v>92</v>
      </c>
      <c r="C124" s="19" t="s">
        <v>20</v>
      </c>
      <c r="D124" s="2">
        <v>-0.26</v>
      </c>
      <c r="E124" s="2">
        <v>-0.04</v>
      </c>
      <c r="F124" s="2">
        <v>0.26</v>
      </c>
      <c r="G124" s="2">
        <v>1.1299999999999999</v>
      </c>
      <c r="H124" s="2">
        <v>1.43</v>
      </c>
      <c r="I124" s="2">
        <v>0.24</v>
      </c>
      <c r="J124" s="2">
        <v>0.53</v>
      </c>
      <c r="K124" s="2">
        <v>0.98</v>
      </c>
      <c r="L124" s="2">
        <v>1.1100000000000001</v>
      </c>
      <c r="M124" s="2">
        <v>-0.33</v>
      </c>
      <c r="N124" s="2">
        <v>-0.06</v>
      </c>
      <c r="O124" s="2">
        <v>-0.08</v>
      </c>
      <c r="P124" s="2">
        <v>0.44</v>
      </c>
      <c r="Q124" s="2">
        <v>0.41</v>
      </c>
      <c r="R124" s="2">
        <v>0.71</v>
      </c>
      <c r="S124" s="2">
        <v>1.03</v>
      </c>
      <c r="T124" s="2">
        <v>-0.66</v>
      </c>
    </row>
    <row r="126" spans="2:20" x14ac:dyDescent="0.25">
      <c r="D126">
        <f>D124+0.66</f>
        <v>0.4</v>
      </c>
      <c r="E126">
        <f t="shared" ref="E126:T126" si="12">E124+0.66</f>
        <v>0.62</v>
      </c>
      <c r="F126">
        <f t="shared" si="12"/>
        <v>0.92</v>
      </c>
      <c r="G126">
        <f t="shared" si="12"/>
        <v>1.79</v>
      </c>
      <c r="H126">
        <f t="shared" si="12"/>
        <v>2.09</v>
      </c>
      <c r="I126">
        <f t="shared" si="12"/>
        <v>0.9</v>
      </c>
      <c r="J126">
        <f t="shared" si="12"/>
        <v>1.19</v>
      </c>
      <c r="K126">
        <f t="shared" si="12"/>
        <v>1.6400000000000001</v>
      </c>
      <c r="L126">
        <f t="shared" si="12"/>
        <v>1.77</v>
      </c>
      <c r="M126">
        <f t="shared" si="12"/>
        <v>0.33</v>
      </c>
      <c r="N126">
        <f t="shared" si="12"/>
        <v>0.60000000000000009</v>
      </c>
      <c r="O126">
        <f t="shared" si="12"/>
        <v>0.58000000000000007</v>
      </c>
      <c r="P126">
        <f t="shared" si="12"/>
        <v>1.1000000000000001</v>
      </c>
      <c r="Q126">
        <f t="shared" si="12"/>
        <v>1.07</v>
      </c>
      <c r="R126">
        <f t="shared" si="12"/>
        <v>1.37</v>
      </c>
      <c r="S126">
        <f t="shared" si="12"/>
        <v>1.69</v>
      </c>
      <c r="T126">
        <f t="shared" si="12"/>
        <v>0</v>
      </c>
    </row>
    <row r="127" spans="2:20" x14ac:dyDescent="0.25">
      <c r="B127" s="19" t="s">
        <v>93</v>
      </c>
      <c r="C127" s="19" t="s">
        <v>20</v>
      </c>
      <c r="D127" s="2">
        <v>0</v>
      </c>
      <c r="E127" s="2">
        <v>-0.14000000000000001</v>
      </c>
      <c r="F127" s="2">
        <v>0.46</v>
      </c>
      <c r="G127" s="2">
        <v>1.1100000000000001</v>
      </c>
      <c r="H127" s="2">
        <v>1.38</v>
      </c>
      <c r="I127" s="2">
        <v>0.75</v>
      </c>
      <c r="J127" s="2">
        <v>0.63</v>
      </c>
      <c r="K127" s="2">
        <v>0.87</v>
      </c>
      <c r="L127" s="2">
        <v>1.06</v>
      </c>
      <c r="M127" s="2">
        <v>-0.4</v>
      </c>
      <c r="N127" s="2">
        <v>0.01</v>
      </c>
      <c r="O127" s="2">
        <v>-0.08</v>
      </c>
      <c r="P127" s="2">
        <v>0.28999999999999998</v>
      </c>
      <c r="Q127" s="2">
        <v>-0.13</v>
      </c>
      <c r="R127" s="2">
        <v>0.53</v>
      </c>
      <c r="S127" s="2">
        <v>1.18</v>
      </c>
      <c r="T127" s="2">
        <v>-0.41</v>
      </c>
    </row>
    <row r="128" spans="2:20" x14ac:dyDescent="0.25">
      <c r="B128" s="19"/>
      <c r="C128" s="19"/>
      <c r="D128" s="2">
        <f>D127+0.41</f>
        <v>0.41</v>
      </c>
      <c r="E128" s="2">
        <f t="shared" ref="E128:T128" si="13">E127+0.41</f>
        <v>0.26999999999999996</v>
      </c>
      <c r="F128" s="2">
        <f t="shared" si="13"/>
        <v>0.87</v>
      </c>
      <c r="G128" s="2">
        <f t="shared" si="13"/>
        <v>1.52</v>
      </c>
      <c r="H128" s="2">
        <f t="shared" si="13"/>
        <v>1.7899999999999998</v>
      </c>
      <c r="I128" s="2">
        <f t="shared" si="13"/>
        <v>1.1599999999999999</v>
      </c>
      <c r="J128" s="2">
        <f t="shared" si="13"/>
        <v>1.04</v>
      </c>
      <c r="K128" s="2">
        <f t="shared" si="13"/>
        <v>1.28</v>
      </c>
      <c r="L128" s="2">
        <f t="shared" si="13"/>
        <v>1.47</v>
      </c>
      <c r="M128" s="2">
        <f t="shared" si="13"/>
        <v>9.9999999999999534E-3</v>
      </c>
      <c r="N128" s="2">
        <f t="shared" si="13"/>
        <v>0.42</v>
      </c>
      <c r="O128" s="2">
        <f t="shared" si="13"/>
        <v>0.32999999999999996</v>
      </c>
      <c r="P128" s="2">
        <f t="shared" si="13"/>
        <v>0.7</v>
      </c>
      <c r="Q128" s="2">
        <f t="shared" si="13"/>
        <v>0.27999999999999997</v>
      </c>
      <c r="R128" s="2">
        <f t="shared" si="13"/>
        <v>0.94</v>
      </c>
      <c r="S128" s="2">
        <f t="shared" si="13"/>
        <v>1.5899999999999999</v>
      </c>
      <c r="T128" s="2">
        <f t="shared" si="13"/>
        <v>0</v>
      </c>
    </row>
    <row r="129" spans="2:20" x14ac:dyDescent="0.25">
      <c r="B129" s="19" t="s">
        <v>94</v>
      </c>
      <c r="C129" s="19" t="s">
        <v>20</v>
      </c>
      <c r="D129" s="2">
        <v>-0.56000000000000005</v>
      </c>
      <c r="E129" s="2">
        <v>-0.24</v>
      </c>
      <c r="F129" s="2">
        <v>0.2</v>
      </c>
      <c r="G129" s="2">
        <v>0.64</v>
      </c>
      <c r="H129" s="2">
        <v>1.54</v>
      </c>
      <c r="I129" s="2">
        <v>0.63</v>
      </c>
      <c r="J129" s="2">
        <v>0.04</v>
      </c>
      <c r="K129" s="2">
        <v>0.75</v>
      </c>
      <c r="L129" s="2">
        <v>0.85</v>
      </c>
      <c r="M129" s="2">
        <v>-0.45</v>
      </c>
      <c r="N129" s="2">
        <v>-0.02</v>
      </c>
      <c r="O129" s="2">
        <v>-0.35</v>
      </c>
      <c r="P129" s="2">
        <v>0.56999999999999995</v>
      </c>
      <c r="Q129" s="2">
        <v>-0.04</v>
      </c>
      <c r="R129" s="2">
        <v>0.24</v>
      </c>
      <c r="S129" s="2">
        <v>0.72</v>
      </c>
      <c r="T129" s="2">
        <v>-0.77</v>
      </c>
    </row>
    <row r="130" spans="2:20" x14ac:dyDescent="0.25">
      <c r="B130" s="19"/>
      <c r="C130" s="19"/>
      <c r="D130" s="2">
        <f>D129+0.77</f>
        <v>0.20999999999999996</v>
      </c>
      <c r="E130" s="2">
        <f t="shared" ref="E130:T130" si="14">E129+0.77</f>
        <v>0.53</v>
      </c>
      <c r="F130" s="2">
        <f t="shared" si="14"/>
        <v>0.97</v>
      </c>
      <c r="G130" s="2">
        <f t="shared" si="14"/>
        <v>1.4100000000000001</v>
      </c>
      <c r="H130" s="2">
        <f t="shared" si="14"/>
        <v>2.31</v>
      </c>
      <c r="I130" s="2">
        <f t="shared" si="14"/>
        <v>1.4</v>
      </c>
      <c r="J130" s="2">
        <f t="shared" si="14"/>
        <v>0.81</v>
      </c>
      <c r="K130" s="2">
        <f t="shared" si="14"/>
        <v>1.52</v>
      </c>
      <c r="L130" s="2">
        <f t="shared" si="14"/>
        <v>1.62</v>
      </c>
      <c r="M130" s="2">
        <f t="shared" si="14"/>
        <v>0.32</v>
      </c>
      <c r="N130" s="2">
        <f t="shared" si="14"/>
        <v>0.75</v>
      </c>
      <c r="O130" s="2">
        <f t="shared" si="14"/>
        <v>0.42000000000000004</v>
      </c>
      <c r="P130" s="2">
        <f t="shared" si="14"/>
        <v>1.3399999999999999</v>
      </c>
      <c r="Q130" s="2">
        <f t="shared" si="14"/>
        <v>0.73</v>
      </c>
      <c r="R130" s="2">
        <f t="shared" si="14"/>
        <v>1.01</v>
      </c>
      <c r="S130" s="2">
        <f t="shared" si="14"/>
        <v>1.49</v>
      </c>
      <c r="T130" s="2">
        <f t="shared" si="14"/>
        <v>0</v>
      </c>
    </row>
    <row r="131" spans="2:20" x14ac:dyDescent="0.25">
      <c r="B131" s="19" t="s">
        <v>95</v>
      </c>
      <c r="C131" s="19" t="s">
        <v>20</v>
      </c>
      <c r="D131" s="2">
        <v>0.11</v>
      </c>
      <c r="E131" s="2">
        <v>0.46</v>
      </c>
      <c r="F131" s="2">
        <v>0.61</v>
      </c>
      <c r="G131" s="2">
        <v>0.96</v>
      </c>
      <c r="H131" s="2">
        <v>0.76</v>
      </c>
      <c r="I131" s="2">
        <v>-0.42</v>
      </c>
      <c r="J131" s="2">
        <v>0.86</v>
      </c>
      <c r="K131" s="2">
        <v>0.69</v>
      </c>
      <c r="L131" s="2">
        <v>0.82</v>
      </c>
      <c r="M131" s="2">
        <v>-0.21</v>
      </c>
      <c r="N131" s="2">
        <v>-0.15</v>
      </c>
      <c r="O131" s="2">
        <v>0.12</v>
      </c>
      <c r="P131" s="2">
        <v>0.51</v>
      </c>
      <c r="Q131" s="2">
        <v>0.53</v>
      </c>
      <c r="R131" s="2">
        <v>0.56000000000000005</v>
      </c>
      <c r="S131" s="2">
        <v>0.76</v>
      </c>
      <c r="T131" s="2">
        <v>-1.1000000000000001</v>
      </c>
    </row>
    <row r="132" spans="2:20" x14ac:dyDescent="0.25">
      <c r="D132">
        <f>D131+1.1</f>
        <v>1.2100000000000002</v>
      </c>
      <c r="E132">
        <f t="shared" ref="E132:T132" si="15">E131+1.1</f>
        <v>1.56</v>
      </c>
      <c r="F132">
        <f t="shared" si="15"/>
        <v>1.71</v>
      </c>
      <c r="G132">
        <f t="shared" si="15"/>
        <v>2.06</v>
      </c>
      <c r="H132">
        <f t="shared" si="15"/>
        <v>1.86</v>
      </c>
      <c r="I132">
        <f t="shared" si="15"/>
        <v>0.68000000000000016</v>
      </c>
      <c r="J132">
        <f t="shared" si="15"/>
        <v>1.96</v>
      </c>
      <c r="K132">
        <f t="shared" si="15"/>
        <v>1.79</v>
      </c>
      <c r="L132">
        <f t="shared" si="15"/>
        <v>1.92</v>
      </c>
      <c r="M132">
        <f t="shared" si="15"/>
        <v>0.89000000000000012</v>
      </c>
      <c r="N132">
        <f t="shared" si="15"/>
        <v>0.95000000000000007</v>
      </c>
      <c r="O132">
        <f t="shared" si="15"/>
        <v>1.2200000000000002</v>
      </c>
      <c r="P132">
        <f t="shared" si="15"/>
        <v>1.61</v>
      </c>
      <c r="Q132">
        <f t="shared" si="15"/>
        <v>1.6300000000000001</v>
      </c>
      <c r="R132">
        <f t="shared" si="15"/>
        <v>1.6600000000000001</v>
      </c>
      <c r="S132">
        <f t="shared" si="15"/>
        <v>1.86</v>
      </c>
      <c r="T132">
        <f t="shared" si="15"/>
        <v>0</v>
      </c>
    </row>
  </sheetData>
  <pageMargins left="0.7" right="0.7" top="0.75" bottom="0.75" header="0.3" footer="0.3"/>
  <pageSetup paperSize="9" scale="39" orientation="landscape" r:id="rId1"/>
  <colBreaks count="1" manualBreakCount="1">
    <brk id="22"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A12" sqref="A12"/>
    </sheetView>
  </sheetViews>
  <sheetFormatPr defaultRowHeight="15" x14ac:dyDescent="0.25"/>
  <cols>
    <col min="1" max="1" width="22" customWidth="1"/>
    <col min="3" max="3" width="10.42578125" customWidth="1"/>
    <col min="4" max="4" width="12.42578125" customWidth="1"/>
    <col min="5" max="5" width="11" customWidth="1"/>
    <col min="7" max="7" width="12.42578125" customWidth="1"/>
    <col min="8" max="8" width="12.85546875" customWidth="1"/>
    <col min="9" max="9" width="10" customWidth="1"/>
    <col min="11" max="11" width="11.85546875" customWidth="1"/>
  </cols>
  <sheetData>
    <row r="1" spans="1:12" ht="72.95" customHeight="1" x14ac:dyDescent="0.25">
      <c r="A1" s="272"/>
      <c r="B1" s="274" t="s">
        <v>158</v>
      </c>
      <c r="C1" s="274" t="s">
        <v>104</v>
      </c>
      <c r="D1" s="274" t="s">
        <v>156</v>
      </c>
      <c r="E1" s="274" t="s">
        <v>130</v>
      </c>
      <c r="F1" s="274" t="s">
        <v>105</v>
      </c>
      <c r="G1" s="274" t="s">
        <v>154</v>
      </c>
      <c r="H1" s="274" t="s">
        <v>102</v>
      </c>
      <c r="I1" s="274" t="s">
        <v>145</v>
      </c>
      <c r="J1" s="274" t="s">
        <v>80</v>
      </c>
      <c r="K1" s="274" t="s">
        <v>155</v>
      </c>
      <c r="L1" s="274" t="s">
        <v>152</v>
      </c>
    </row>
    <row r="2" spans="1:12" x14ac:dyDescent="0.25">
      <c r="A2" s="273" t="s">
        <v>158</v>
      </c>
      <c r="B2" s="276">
        <v>1</v>
      </c>
      <c r="C2" s="276"/>
      <c r="D2" s="276"/>
      <c r="E2" s="276"/>
      <c r="F2" s="276"/>
      <c r="G2" s="276"/>
      <c r="H2" s="276"/>
      <c r="I2" s="276"/>
      <c r="J2" s="276"/>
      <c r="K2" s="276"/>
      <c r="L2" s="276"/>
    </row>
    <row r="3" spans="1:12" x14ac:dyDescent="0.25">
      <c r="A3" s="274" t="s">
        <v>104</v>
      </c>
      <c r="B3" s="300">
        <v>0.82142398191035471</v>
      </c>
      <c r="C3" s="276">
        <v>1</v>
      </c>
      <c r="D3" s="276"/>
      <c r="E3" s="276"/>
      <c r="F3" s="276"/>
      <c r="G3" s="276"/>
      <c r="H3" s="276"/>
      <c r="I3" s="276"/>
      <c r="J3" s="276"/>
      <c r="K3" s="276"/>
      <c r="L3" s="276"/>
    </row>
    <row r="4" spans="1:12" ht="45" x14ac:dyDescent="0.25">
      <c r="A4" s="274" t="s">
        <v>156</v>
      </c>
      <c r="B4" s="300">
        <v>0.79411826180167511</v>
      </c>
      <c r="C4" s="276">
        <v>0.57449181485136569</v>
      </c>
      <c r="D4" s="276">
        <v>1</v>
      </c>
      <c r="E4" s="276"/>
      <c r="F4" s="276"/>
      <c r="G4" s="276"/>
      <c r="H4" s="276"/>
      <c r="I4" s="276"/>
      <c r="J4" s="276"/>
      <c r="K4" s="276"/>
      <c r="L4" s="276"/>
    </row>
    <row r="5" spans="1:12" x14ac:dyDescent="0.25">
      <c r="A5" s="274" t="s">
        <v>130</v>
      </c>
      <c r="B5" s="276">
        <v>0.2552429981081934</v>
      </c>
      <c r="C5" s="276">
        <v>8.4567989284733941E-2</v>
      </c>
      <c r="D5" s="276">
        <v>0.39163373747548436</v>
      </c>
      <c r="E5" s="276">
        <v>1</v>
      </c>
      <c r="F5" s="276"/>
      <c r="G5" s="276"/>
      <c r="H5" s="276"/>
      <c r="I5" s="276"/>
      <c r="J5" s="276"/>
      <c r="K5" s="276"/>
      <c r="L5" s="276"/>
    </row>
    <row r="6" spans="1:12" x14ac:dyDescent="0.25">
      <c r="A6" s="274" t="s">
        <v>105</v>
      </c>
      <c r="B6" s="276">
        <v>-0.35250503304278524</v>
      </c>
      <c r="C6" s="276">
        <v>-0.52319354154647224</v>
      </c>
      <c r="D6" s="276">
        <v>-0.20589200908557195</v>
      </c>
      <c r="E6" s="276">
        <v>0.49248817569034092</v>
      </c>
      <c r="F6" s="276">
        <v>1</v>
      </c>
      <c r="G6" s="276"/>
      <c r="H6" s="276"/>
      <c r="I6" s="276"/>
      <c r="J6" s="276"/>
      <c r="K6" s="276"/>
      <c r="L6" s="276"/>
    </row>
    <row r="7" spans="1:12" ht="30" x14ac:dyDescent="0.25">
      <c r="A7" s="274" t="s">
        <v>154</v>
      </c>
      <c r="B7" s="300">
        <v>0.84486342133645409</v>
      </c>
      <c r="C7" s="276">
        <v>0.67050558208265754</v>
      </c>
      <c r="D7" s="276">
        <v>0.65137810136805741</v>
      </c>
      <c r="E7" s="276">
        <v>-0.1030386607948985</v>
      </c>
      <c r="F7" s="276">
        <v>-0.53916421989772711</v>
      </c>
      <c r="G7" s="276">
        <v>1</v>
      </c>
      <c r="H7" s="276"/>
      <c r="I7" s="276"/>
      <c r="J7" s="276"/>
      <c r="K7" s="276"/>
      <c r="L7" s="276"/>
    </row>
    <row r="8" spans="1:12" ht="30" x14ac:dyDescent="0.25">
      <c r="A8" s="274" t="s">
        <v>102</v>
      </c>
      <c r="B8" s="300">
        <v>0.77807884785799608</v>
      </c>
      <c r="C8" s="276">
        <v>0.65824131238978512</v>
      </c>
      <c r="D8" s="276">
        <v>0.68263675695361559</v>
      </c>
      <c r="E8" s="276">
        <v>-0.10925185612047186</v>
      </c>
      <c r="F8" s="276">
        <v>-0.51994023553744839</v>
      </c>
      <c r="G8" s="276">
        <v>0.73818664652104193</v>
      </c>
      <c r="H8" s="276">
        <v>1</v>
      </c>
      <c r="I8" s="276"/>
      <c r="J8" s="276"/>
      <c r="K8" s="276"/>
      <c r="L8" s="276"/>
    </row>
    <row r="9" spans="1:12" x14ac:dyDescent="0.25">
      <c r="A9" s="274" t="s">
        <v>145</v>
      </c>
      <c r="B9" s="276">
        <v>0.69323703367499612</v>
      </c>
      <c r="C9" s="276">
        <v>0.63632441026318709</v>
      </c>
      <c r="D9" s="276">
        <v>0.39520496784335774</v>
      </c>
      <c r="E9" s="276">
        <v>-0.30492841386857783</v>
      </c>
      <c r="F9" s="276">
        <v>-0.57165059411591168</v>
      </c>
      <c r="G9" s="276">
        <v>0.63748248389850848</v>
      </c>
      <c r="H9" s="276">
        <v>0.6832166568671918</v>
      </c>
      <c r="I9" s="276">
        <v>1</v>
      </c>
      <c r="J9" s="276"/>
      <c r="K9" s="276"/>
      <c r="L9" s="276"/>
    </row>
    <row r="10" spans="1:12" x14ac:dyDescent="0.25">
      <c r="A10" s="274" t="s">
        <v>80</v>
      </c>
      <c r="B10" s="300">
        <v>0.72132729324483846</v>
      </c>
      <c r="C10" s="276">
        <v>0.67197423242340015</v>
      </c>
      <c r="D10" s="276">
        <v>0.46555684477998038</v>
      </c>
      <c r="E10" s="276">
        <v>-6.1012427162169163E-3</v>
      </c>
      <c r="F10" s="276">
        <v>-0.50184044497302027</v>
      </c>
      <c r="G10" s="276">
        <v>0.53893812494340054</v>
      </c>
      <c r="H10" s="276">
        <v>0.48119398356119852</v>
      </c>
      <c r="I10" s="276">
        <v>0.62810126542923439</v>
      </c>
      <c r="J10" s="276">
        <v>1</v>
      </c>
      <c r="K10" s="276"/>
      <c r="L10" s="276"/>
    </row>
    <row r="11" spans="1:12" ht="30" x14ac:dyDescent="0.25">
      <c r="A11" s="274" t="s">
        <v>155</v>
      </c>
      <c r="B11" s="300">
        <v>0.76081410616453848</v>
      </c>
      <c r="C11" s="276">
        <v>0.62282325368811131</v>
      </c>
      <c r="D11" s="276">
        <v>0.47106947088995715</v>
      </c>
      <c r="E11" s="276">
        <v>-0.33719092716305155</v>
      </c>
      <c r="F11" s="276">
        <v>-0.63576563779103368</v>
      </c>
      <c r="G11" s="276">
        <v>0.89825513137263746</v>
      </c>
      <c r="H11" s="276">
        <v>0.76723975113010889</v>
      </c>
      <c r="I11" s="276">
        <v>0.74464942280495294</v>
      </c>
      <c r="J11" s="276">
        <v>0.63543073178423704</v>
      </c>
      <c r="K11" s="276">
        <v>1</v>
      </c>
      <c r="L11" s="276"/>
    </row>
    <row r="12" spans="1:12" ht="15.75" thickBot="1" x14ac:dyDescent="0.3">
      <c r="A12" s="274" t="s">
        <v>152</v>
      </c>
      <c r="B12" s="301">
        <v>0.72891661083451809</v>
      </c>
      <c r="C12" s="277">
        <v>0.46541374506268107</v>
      </c>
      <c r="D12" s="277">
        <v>0.64005330345179401</v>
      </c>
      <c r="E12" s="277">
        <v>0.6096848076600303</v>
      </c>
      <c r="F12" s="277">
        <v>-0.12497929867358833</v>
      </c>
      <c r="G12" s="277">
        <v>0.55852656201301787</v>
      </c>
      <c r="H12" s="277">
        <v>0.4613914459990282</v>
      </c>
      <c r="I12" s="277">
        <v>0.23631326434171279</v>
      </c>
      <c r="J12" s="277">
        <v>0.38682173117032892</v>
      </c>
      <c r="K12" s="277">
        <v>0.31804831915707987</v>
      </c>
      <c r="L12" s="277">
        <v>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U101"/>
  <sheetViews>
    <sheetView topLeftCell="A31" workbookViewId="0">
      <selection activeCell="C73" sqref="C73"/>
    </sheetView>
  </sheetViews>
  <sheetFormatPr defaultRowHeight="15" x14ac:dyDescent="0.25"/>
  <cols>
    <col min="1" max="1" width="17.85546875" customWidth="1"/>
    <col min="2" max="2" width="23.5703125" customWidth="1"/>
    <col min="3" max="3" width="38.7109375" customWidth="1"/>
    <col min="4" max="4" width="33" customWidth="1"/>
    <col min="5" max="5" width="18.7109375" customWidth="1"/>
    <col min="6" max="6" width="16.5703125" customWidth="1"/>
    <col min="7" max="7" width="21.7109375" customWidth="1"/>
    <col min="8" max="8" width="14.5703125" customWidth="1"/>
    <col min="9" max="9" width="30" customWidth="1"/>
    <col min="10" max="10" width="21.5703125" customWidth="1"/>
    <col min="11" max="11" width="16.28515625" customWidth="1"/>
    <col min="12" max="12" width="14.140625" customWidth="1"/>
    <col min="13" max="13" width="23.5703125" customWidth="1"/>
  </cols>
  <sheetData>
    <row r="1" spans="1:99" x14ac:dyDescent="0.25">
      <c r="B1" s="315" t="s">
        <v>104</v>
      </c>
      <c r="C1" s="315"/>
      <c r="D1" s="316" t="s">
        <v>23</v>
      </c>
      <c r="E1" s="316"/>
      <c r="F1" s="316"/>
      <c r="G1" s="316"/>
      <c r="H1" s="316"/>
      <c r="I1" s="316"/>
      <c r="J1" s="317" t="s">
        <v>128</v>
      </c>
      <c r="K1" s="317"/>
      <c r="L1" s="317"/>
      <c r="M1" s="317"/>
      <c r="N1" s="317"/>
      <c r="O1" s="317"/>
      <c r="P1" s="317"/>
      <c r="Q1" s="317"/>
      <c r="R1" s="318" t="s">
        <v>153</v>
      </c>
      <c r="S1" s="318"/>
      <c r="T1" s="318"/>
      <c r="U1" s="318"/>
      <c r="V1" s="318"/>
      <c r="W1" s="318"/>
      <c r="X1" s="318"/>
      <c r="Y1" s="318"/>
      <c r="Z1" s="318"/>
      <c r="AA1" s="319" t="s">
        <v>105</v>
      </c>
      <c r="AB1" s="319"/>
      <c r="AC1" s="319"/>
      <c r="AD1" s="319"/>
      <c r="AE1" s="314" t="s">
        <v>154</v>
      </c>
      <c r="AF1" s="314"/>
      <c r="AG1" s="314"/>
      <c r="AH1" s="314"/>
      <c r="AI1" s="314"/>
      <c r="AJ1" s="314"/>
      <c r="AK1" s="314"/>
      <c r="AL1" s="322" t="s">
        <v>109</v>
      </c>
      <c r="AM1" s="322"/>
      <c r="AN1" s="322"/>
      <c r="AO1" s="322"/>
      <c r="AP1" s="322"/>
      <c r="AQ1" s="322"/>
      <c r="AR1" s="322"/>
      <c r="AS1" s="322"/>
      <c r="AT1" s="322"/>
      <c r="AU1" s="323" t="s">
        <v>146</v>
      </c>
      <c r="AV1" s="323"/>
      <c r="AW1" s="323"/>
      <c r="AX1" s="323"/>
      <c r="AY1" s="323"/>
      <c r="AZ1" s="323"/>
      <c r="BA1" s="323"/>
      <c r="BB1" s="323"/>
      <c r="BC1" s="324" t="s">
        <v>106</v>
      </c>
      <c r="BD1" s="324"/>
      <c r="BE1" s="324"/>
      <c r="BF1" s="324"/>
      <c r="BG1" s="324"/>
      <c r="BH1" s="324"/>
      <c r="BI1" s="324"/>
      <c r="BJ1" s="324"/>
      <c r="BK1" s="324"/>
      <c r="BL1" s="324"/>
      <c r="BM1" s="324"/>
      <c r="BN1" s="324"/>
      <c r="BO1" s="325" t="s">
        <v>145</v>
      </c>
      <c r="BP1" s="325"/>
      <c r="BQ1" s="325"/>
      <c r="BR1" s="325"/>
      <c r="BS1" s="325"/>
      <c r="BT1" s="326" t="s">
        <v>80</v>
      </c>
      <c r="BU1" s="326"/>
      <c r="BV1" s="326"/>
      <c r="BW1" s="326"/>
      <c r="BX1" s="326"/>
      <c r="BY1" s="326"/>
      <c r="BZ1" s="326"/>
      <c r="CA1" s="326"/>
      <c r="CB1" s="326"/>
      <c r="CC1" s="326"/>
      <c r="CD1" s="326"/>
      <c r="CE1" s="326"/>
      <c r="CF1" s="327" t="s">
        <v>155</v>
      </c>
      <c r="CG1" s="327"/>
      <c r="CH1" s="327"/>
      <c r="CI1" s="327"/>
      <c r="CJ1" s="327"/>
      <c r="CK1" s="327"/>
      <c r="CL1" s="327"/>
      <c r="CM1" s="327"/>
      <c r="CN1" s="320" t="s">
        <v>152</v>
      </c>
      <c r="CO1" s="321"/>
      <c r="CP1" s="321"/>
      <c r="CQ1" s="321"/>
      <c r="CR1" s="321"/>
      <c r="CS1" s="321"/>
      <c r="CT1" s="321"/>
      <c r="CU1" s="321"/>
    </row>
    <row r="2" spans="1:99" ht="15.75" thickBot="1" x14ac:dyDescent="0.3">
      <c r="B2">
        <v>0.5</v>
      </c>
      <c r="C2">
        <v>0.5</v>
      </c>
      <c r="D2">
        <f t="shared" ref="D2:I2" si="0">1/6</f>
        <v>0.16666666666666666</v>
      </c>
      <c r="E2">
        <f t="shared" si="0"/>
        <v>0.16666666666666666</v>
      </c>
      <c r="F2">
        <f t="shared" si="0"/>
        <v>0.16666666666666666</v>
      </c>
      <c r="G2">
        <f t="shared" si="0"/>
        <v>0.16666666666666666</v>
      </c>
      <c r="H2">
        <f t="shared" si="0"/>
        <v>0.16666666666666666</v>
      </c>
      <c r="I2">
        <f t="shared" si="0"/>
        <v>0.16666666666666666</v>
      </c>
      <c r="J2">
        <f>1/8</f>
        <v>0.125</v>
      </c>
      <c r="K2">
        <f t="shared" ref="K2:Q2" si="1">1/8</f>
        <v>0.125</v>
      </c>
      <c r="L2">
        <f t="shared" si="1"/>
        <v>0.125</v>
      </c>
      <c r="M2">
        <f t="shared" si="1"/>
        <v>0.125</v>
      </c>
      <c r="N2">
        <f t="shared" si="1"/>
        <v>0.125</v>
      </c>
      <c r="O2">
        <f t="shared" si="1"/>
        <v>0.125</v>
      </c>
      <c r="P2">
        <f t="shared" si="1"/>
        <v>0.125</v>
      </c>
      <c r="Q2">
        <f t="shared" si="1"/>
        <v>0.125</v>
      </c>
      <c r="R2">
        <f>1/9</f>
        <v>0.1111111111111111</v>
      </c>
      <c r="S2">
        <f t="shared" ref="S2:Z2" si="2">1/9</f>
        <v>0.1111111111111111</v>
      </c>
      <c r="T2">
        <f t="shared" si="2"/>
        <v>0.1111111111111111</v>
      </c>
      <c r="U2">
        <f t="shared" si="2"/>
        <v>0.1111111111111111</v>
      </c>
      <c r="V2">
        <f t="shared" si="2"/>
        <v>0.1111111111111111</v>
      </c>
      <c r="W2">
        <f t="shared" si="2"/>
        <v>0.1111111111111111</v>
      </c>
      <c r="X2">
        <f t="shared" si="2"/>
        <v>0.1111111111111111</v>
      </c>
      <c r="Y2">
        <f t="shared" si="2"/>
        <v>0.1111111111111111</v>
      </c>
      <c r="Z2">
        <f t="shared" si="2"/>
        <v>0.1111111111111111</v>
      </c>
      <c r="AA2">
        <f>1/4</f>
        <v>0.25</v>
      </c>
      <c r="AB2">
        <f>1/4</f>
        <v>0.25</v>
      </c>
      <c r="AC2">
        <f>1/4</f>
        <v>0.25</v>
      </c>
      <c r="AD2">
        <f>1/4</f>
        <v>0.25</v>
      </c>
      <c r="AE2">
        <f>1/7</f>
        <v>0.14285714285714285</v>
      </c>
      <c r="AF2">
        <f t="shared" ref="AF2:AK2" si="3">1/7</f>
        <v>0.14285714285714285</v>
      </c>
      <c r="AG2">
        <f t="shared" si="3"/>
        <v>0.14285714285714285</v>
      </c>
      <c r="AH2">
        <f t="shared" si="3"/>
        <v>0.14285714285714285</v>
      </c>
      <c r="AI2">
        <f t="shared" si="3"/>
        <v>0.14285714285714285</v>
      </c>
      <c r="AJ2">
        <f t="shared" si="3"/>
        <v>0.14285714285714285</v>
      </c>
      <c r="AK2">
        <f t="shared" si="3"/>
        <v>0.14285714285714285</v>
      </c>
      <c r="AL2">
        <f>1/9</f>
        <v>0.1111111111111111</v>
      </c>
      <c r="AM2">
        <f t="shared" ref="AM2:AT2" si="4">1/9</f>
        <v>0.1111111111111111</v>
      </c>
      <c r="AN2">
        <f t="shared" si="4"/>
        <v>0.1111111111111111</v>
      </c>
      <c r="AO2">
        <f t="shared" si="4"/>
        <v>0.1111111111111111</v>
      </c>
      <c r="AP2">
        <f t="shared" si="4"/>
        <v>0.1111111111111111</v>
      </c>
      <c r="AQ2">
        <f t="shared" si="4"/>
        <v>0.1111111111111111</v>
      </c>
      <c r="AR2">
        <f t="shared" si="4"/>
        <v>0.1111111111111111</v>
      </c>
      <c r="AS2">
        <f t="shared" si="4"/>
        <v>0.1111111111111111</v>
      </c>
      <c r="AT2">
        <f t="shared" si="4"/>
        <v>0.1111111111111111</v>
      </c>
      <c r="AU2">
        <f>1/8</f>
        <v>0.125</v>
      </c>
      <c r="AV2">
        <f t="shared" ref="AV2:BB2" si="5">1/8</f>
        <v>0.125</v>
      </c>
      <c r="AW2">
        <f t="shared" si="5"/>
        <v>0.125</v>
      </c>
      <c r="AX2">
        <f t="shared" si="5"/>
        <v>0.125</v>
      </c>
      <c r="AY2">
        <f t="shared" si="5"/>
        <v>0.125</v>
      </c>
      <c r="AZ2">
        <f t="shared" si="5"/>
        <v>0.125</v>
      </c>
      <c r="BA2">
        <f t="shared" si="5"/>
        <v>0.125</v>
      </c>
      <c r="BB2">
        <f t="shared" si="5"/>
        <v>0.125</v>
      </c>
      <c r="BC2">
        <f>1/13</f>
        <v>7.6923076923076927E-2</v>
      </c>
      <c r="BD2">
        <f t="shared" ref="BD2:BN2" si="6">1/13</f>
        <v>7.6923076923076927E-2</v>
      </c>
      <c r="BE2">
        <f t="shared" si="6"/>
        <v>7.6923076923076927E-2</v>
      </c>
      <c r="BF2">
        <f t="shared" si="6"/>
        <v>7.6923076923076927E-2</v>
      </c>
      <c r="BG2">
        <f t="shared" si="6"/>
        <v>7.6923076923076927E-2</v>
      </c>
      <c r="BH2">
        <f t="shared" si="6"/>
        <v>7.6923076923076927E-2</v>
      </c>
      <c r="BI2">
        <f t="shared" si="6"/>
        <v>7.6923076923076927E-2</v>
      </c>
      <c r="BJ2">
        <f t="shared" si="6"/>
        <v>7.6923076923076927E-2</v>
      </c>
      <c r="BK2">
        <f t="shared" si="6"/>
        <v>7.6923076923076927E-2</v>
      </c>
      <c r="BL2">
        <f t="shared" si="6"/>
        <v>7.6923076923076927E-2</v>
      </c>
      <c r="BM2">
        <f t="shared" si="6"/>
        <v>7.6923076923076927E-2</v>
      </c>
      <c r="BN2">
        <f t="shared" si="6"/>
        <v>7.6923076923076927E-2</v>
      </c>
      <c r="BO2">
        <f>1/5</f>
        <v>0.2</v>
      </c>
      <c r="BP2">
        <f>1/5</f>
        <v>0.2</v>
      </c>
      <c r="BQ2">
        <f>1/5</f>
        <v>0.2</v>
      </c>
      <c r="BR2">
        <f>1/5</f>
        <v>0.2</v>
      </c>
      <c r="BS2">
        <f>1/5</f>
        <v>0.2</v>
      </c>
      <c r="BT2">
        <f>1/12</f>
        <v>8.3333333333333329E-2</v>
      </c>
      <c r="BU2">
        <f t="shared" ref="BU2:CE2" si="7">1/12</f>
        <v>8.3333333333333329E-2</v>
      </c>
      <c r="BV2">
        <f t="shared" si="7"/>
        <v>8.3333333333333329E-2</v>
      </c>
      <c r="BW2">
        <f t="shared" si="7"/>
        <v>8.3333333333333329E-2</v>
      </c>
      <c r="BX2">
        <f t="shared" si="7"/>
        <v>8.3333333333333329E-2</v>
      </c>
      <c r="BY2">
        <f t="shared" si="7"/>
        <v>8.3333333333333329E-2</v>
      </c>
      <c r="BZ2">
        <f t="shared" si="7"/>
        <v>8.3333333333333329E-2</v>
      </c>
      <c r="CA2">
        <f t="shared" si="7"/>
        <v>8.3333333333333329E-2</v>
      </c>
      <c r="CB2">
        <f t="shared" si="7"/>
        <v>8.3333333333333329E-2</v>
      </c>
      <c r="CC2">
        <f t="shared" si="7"/>
        <v>8.3333333333333329E-2</v>
      </c>
      <c r="CD2">
        <f t="shared" si="7"/>
        <v>8.3333333333333329E-2</v>
      </c>
      <c r="CE2">
        <f t="shared" si="7"/>
        <v>8.3333333333333329E-2</v>
      </c>
      <c r="CF2">
        <f>1/8</f>
        <v>0.125</v>
      </c>
      <c r="CG2">
        <f t="shared" ref="CG2:CM2" si="8">1/8</f>
        <v>0.125</v>
      </c>
      <c r="CH2">
        <f t="shared" si="8"/>
        <v>0.125</v>
      </c>
      <c r="CI2">
        <f t="shared" si="8"/>
        <v>0.125</v>
      </c>
      <c r="CJ2">
        <f t="shared" si="8"/>
        <v>0.125</v>
      </c>
      <c r="CK2">
        <f t="shared" si="8"/>
        <v>0.125</v>
      </c>
      <c r="CL2">
        <f t="shared" si="8"/>
        <v>0.125</v>
      </c>
      <c r="CM2">
        <f t="shared" si="8"/>
        <v>0.125</v>
      </c>
      <c r="CN2">
        <f>1/8</f>
        <v>0.125</v>
      </c>
      <c r="CO2">
        <f t="shared" ref="CO2:CU2" si="9">1/8</f>
        <v>0.125</v>
      </c>
      <c r="CP2">
        <f t="shared" si="9"/>
        <v>0.125</v>
      </c>
      <c r="CQ2">
        <f t="shared" si="9"/>
        <v>0.125</v>
      </c>
      <c r="CR2">
        <f t="shared" si="9"/>
        <v>0.125</v>
      </c>
      <c r="CS2">
        <f t="shared" si="9"/>
        <v>0.125</v>
      </c>
      <c r="CT2">
        <f t="shared" si="9"/>
        <v>0.125</v>
      </c>
      <c r="CU2">
        <f t="shared" si="9"/>
        <v>0.125</v>
      </c>
    </row>
    <row r="3" spans="1:99" s="263" customFormat="1" ht="30.95" customHeight="1" thickBot="1" x14ac:dyDescent="0.25">
      <c r="A3" s="224"/>
      <c r="B3" s="225" t="s">
        <v>19</v>
      </c>
      <c r="C3" s="226" t="s">
        <v>21</v>
      </c>
      <c r="D3" s="227" t="s">
        <v>24</v>
      </c>
      <c r="E3" s="228" t="s">
        <v>25</v>
      </c>
      <c r="F3" s="229" t="s">
        <v>28</v>
      </c>
      <c r="G3" s="229" t="s">
        <v>30</v>
      </c>
      <c r="H3" s="228" t="s">
        <v>31</v>
      </c>
      <c r="I3" s="228" t="s">
        <v>32</v>
      </c>
      <c r="J3" s="230" t="s">
        <v>33</v>
      </c>
      <c r="K3" s="231" t="s">
        <v>37</v>
      </c>
      <c r="L3" s="231" t="s">
        <v>38</v>
      </c>
      <c r="M3" s="232" t="s">
        <v>39</v>
      </c>
      <c r="N3" s="232" t="s">
        <v>40</v>
      </c>
      <c r="O3" s="232" t="s">
        <v>41</v>
      </c>
      <c r="P3" s="232" t="s">
        <v>42</v>
      </c>
      <c r="Q3" s="233" t="s">
        <v>43</v>
      </c>
      <c r="R3" s="234" t="s">
        <v>36</v>
      </c>
      <c r="S3" s="234" t="s">
        <v>131</v>
      </c>
      <c r="T3" s="234" t="s">
        <v>132</v>
      </c>
      <c r="U3" s="234" t="s">
        <v>133</v>
      </c>
      <c r="V3" s="234" t="s">
        <v>134</v>
      </c>
      <c r="W3" s="235" t="s">
        <v>135</v>
      </c>
      <c r="X3" s="236" t="s">
        <v>136</v>
      </c>
      <c r="Y3" s="237" t="s">
        <v>137</v>
      </c>
      <c r="Z3" s="237" t="s">
        <v>138</v>
      </c>
      <c r="AA3" s="238" t="s">
        <v>44</v>
      </c>
      <c r="AB3" s="239" t="s">
        <v>45</v>
      </c>
      <c r="AC3" s="239" t="s">
        <v>46</v>
      </c>
      <c r="AD3" s="240" t="s">
        <v>47</v>
      </c>
      <c r="AE3" s="241" t="s">
        <v>26</v>
      </c>
      <c r="AF3" s="242" t="s">
        <v>139</v>
      </c>
      <c r="AG3" s="242" t="s">
        <v>140</v>
      </c>
      <c r="AH3" s="243" t="s">
        <v>35</v>
      </c>
      <c r="AI3" s="243" t="s">
        <v>141</v>
      </c>
      <c r="AJ3" s="243" t="s">
        <v>142</v>
      </c>
      <c r="AK3" s="243" t="s">
        <v>143</v>
      </c>
      <c r="AL3" s="244" t="s">
        <v>48</v>
      </c>
      <c r="AM3" s="245" t="s">
        <v>49</v>
      </c>
      <c r="AN3" s="245" t="s">
        <v>50</v>
      </c>
      <c r="AO3" s="245" t="s">
        <v>51</v>
      </c>
      <c r="AP3" s="245" t="s">
        <v>52</v>
      </c>
      <c r="AQ3" s="245" t="s">
        <v>53</v>
      </c>
      <c r="AR3" s="246" t="s">
        <v>54</v>
      </c>
      <c r="AS3" s="244" t="s">
        <v>55</v>
      </c>
      <c r="AT3" s="245" t="s">
        <v>58</v>
      </c>
      <c r="AU3" s="275" t="s">
        <v>71</v>
      </c>
      <c r="AV3" s="248" t="s">
        <v>57</v>
      </c>
      <c r="AW3" s="247" t="s">
        <v>88</v>
      </c>
      <c r="AX3" s="249" t="s">
        <v>147</v>
      </c>
      <c r="AY3" s="248" t="s">
        <v>148</v>
      </c>
      <c r="AZ3" s="248" t="s">
        <v>149</v>
      </c>
      <c r="BA3" s="249" t="s">
        <v>150</v>
      </c>
      <c r="BB3" s="248" t="s">
        <v>151</v>
      </c>
      <c r="BC3" s="250" t="s">
        <v>116</v>
      </c>
      <c r="BD3" s="251" t="s">
        <v>62</v>
      </c>
      <c r="BE3" s="251" t="s">
        <v>101</v>
      </c>
      <c r="BF3" s="251" t="s">
        <v>63</v>
      </c>
      <c r="BG3" s="251" t="s">
        <v>64</v>
      </c>
      <c r="BH3" s="251" t="s">
        <v>65</v>
      </c>
      <c r="BI3" s="251" t="s">
        <v>66</v>
      </c>
      <c r="BJ3" s="251" t="s">
        <v>67</v>
      </c>
      <c r="BK3" s="251" t="s">
        <v>68</v>
      </c>
      <c r="BL3" s="251" t="s">
        <v>69</v>
      </c>
      <c r="BM3" s="251" t="s">
        <v>70</v>
      </c>
      <c r="BN3" s="252" t="s">
        <v>120</v>
      </c>
      <c r="BO3" s="253" t="s">
        <v>72</v>
      </c>
      <c r="BP3" s="253" t="s">
        <v>73</v>
      </c>
      <c r="BQ3" s="253" t="s">
        <v>74</v>
      </c>
      <c r="BR3" s="253" t="s">
        <v>97</v>
      </c>
      <c r="BS3" s="254" t="s">
        <v>75</v>
      </c>
      <c r="BT3" s="255" t="s">
        <v>76</v>
      </c>
      <c r="BU3" s="255" t="s">
        <v>77</v>
      </c>
      <c r="BV3" s="255" t="s">
        <v>78</v>
      </c>
      <c r="BW3" s="256" t="s">
        <v>79</v>
      </c>
      <c r="BX3" s="255" t="s">
        <v>81</v>
      </c>
      <c r="BY3" s="255" t="s">
        <v>82</v>
      </c>
      <c r="BZ3" s="255" t="s">
        <v>83</v>
      </c>
      <c r="CA3" s="255" t="s">
        <v>84</v>
      </c>
      <c r="CB3" s="255" t="s">
        <v>85</v>
      </c>
      <c r="CC3" s="255" t="s">
        <v>86</v>
      </c>
      <c r="CD3" s="255" t="s">
        <v>87</v>
      </c>
      <c r="CE3" s="257" t="s">
        <v>88</v>
      </c>
      <c r="CF3" s="258" t="s">
        <v>89</v>
      </c>
      <c r="CG3" s="259" t="s">
        <v>90</v>
      </c>
      <c r="CH3" s="259" t="s">
        <v>91</v>
      </c>
      <c r="CI3" s="259" t="s">
        <v>92</v>
      </c>
      <c r="CJ3" s="259" t="s">
        <v>93</v>
      </c>
      <c r="CK3" s="259" t="s">
        <v>94</v>
      </c>
      <c r="CL3" s="259" t="s">
        <v>95</v>
      </c>
      <c r="CM3" s="260" t="s">
        <v>96</v>
      </c>
      <c r="CN3" s="261" t="s">
        <v>119</v>
      </c>
      <c r="CO3" s="261" t="s">
        <v>118</v>
      </c>
      <c r="CP3" s="261" t="s">
        <v>126</v>
      </c>
      <c r="CQ3" s="262" t="s">
        <v>124</v>
      </c>
      <c r="CR3" s="223" t="s">
        <v>121</v>
      </c>
      <c r="CS3" s="223" t="s">
        <v>125</v>
      </c>
      <c r="CT3" s="261" t="s">
        <v>123</v>
      </c>
      <c r="CU3" s="223" t="s">
        <v>122</v>
      </c>
    </row>
    <row r="4" spans="1:99" x14ac:dyDescent="0.25">
      <c r="A4" s="53" t="s">
        <v>2</v>
      </c>
      <c r="B4" s="70">
        <v>0</v>
      </c>
      <c r="C4" s="70">
        <v>0</v>
      </c>
      <c r="D4" s="217">
        <v>0.17383946723777119</v>
      </c>
      <c r="E4" s="71">
        <v>0.76631871436934262</v>
      </c>
      <c r="F4" s="70">
        <v>1</v>
      </c>
      <c r="G4" s="70">
        <v>0.89802199024119678</v>
      </c>
      <c r="H4" s="70">
        <v>0.42428697441928842</v>
      </c>
      <c r="I4" s="70">
        <v>0.30591866376180099</v>
      </c>
      <c r="J4" s="70">
        <v>0</v>
      </c>
      <c r="K4" s="70">
        <v>0.33163299798310547</v>
      </c>
      <c r="L4" s="70">
        <v>0.57590158380906575</v>
      </c>
      <c r="M4" s="70">
        <v>0.73077609416371903</v>
      </c>
      <c r="N4" s="71">
        <v>0.8521884714704514</v>
      </c>
      <c r="O4" s="71">
        <v>1</v>
      </c>
      <c r="P4" s="71">
        <v>0.90366200703492361</v>
      </c>
      <c r="Q4" s="71">
        <v>0.24498886414253898</v>
      </c>
      <c r="R4" s="71">
        <v>0.95969773299748107</v>
      </c>
      <c r="S4" s="71">
        <v>0.25</v>
      </c>
      <c r="T4" s="70">
        <v>1</v>
      </c>
      <c r="U4" s="70">
        <v>0</v>
      </c>
      <c r="V4" s="70">
        <v>0</v>
      </c>
      <c r="W4" s="70">
        <v>3.7220843672456571E-3</v>
      </c>
      <c r="X4" s="70">
        <v>0.38424437299035374</v>
      </c>
      <c r="Y4" s="70">
        <v>0</v>
      </c>
      <c r="Z4" s="70">
        <v>0</v>
      </c>
      <c r="AA4" s="70">
        <v>0.96845014890552805</v>
      </c>
      <c r="AB4" s="70">
        <v>1</v>
      </c>
      <c r="AC4" s="70">
        <v>0.9608895705521473</v>
      </c>
      <c r="AD4" s="70">
        <v>0.30854430379746833</v>
      </c>
      <c r="AE4" s="70">
        <v>0.47058823529411775</v>
      </c>
      <c r="AF4" s="70">
        <v>0</v>
      </c>
      <c r="AG4" s="70">
        <v>0.33333333333333331</v>
      </c>
      <c r="AH4" s="70">
        <v>0</v>
      </c>
      <c r="AI4" s="70">
        <v>0.43333333333333335</v>
      </c>
      <c r="AJ4" s="70">
        <v>0.60606060606060608</v>
      </c>
      <c r="AK4" s="70">
        <v>0.15789473684210514</v>
      </c>
      <c r="AL4" s="70">
        <v>1</v>
      </c>
      <c r="AM4" s="70">
        <v>0.85630498533724331</v>
      </c>
      <c r="AN4" s="70">
        <v>0.84363985901954508</v>
      </c>
      <c r="AO4" s="70">
        <v>0.50624616014745027</v>
      </c>
      <c r="AP4" s="70">
        <v>0.46870246196855142</v>
      </c>
      <c r="AQ4" s="219">
        <v>0.73958047368404767</v>
      </c>
      <c r="AR4" s="219">
        <v>0.49216436095219446</v>
      </c>
      <c r="AS4" s="219">
        <v>0.82626538987688103</v>
      </c>
      <c r="AT4" s="219">
        <v>0.85468911027138439</v>
      </c>
      <c r="AU4" s="70">
        <v>0.40366972477064211</v>
      </c>
      <c r="AV4" s="219">
        <v>0.42778918548939082</v>
      </c>
      <c r="AW4" s="70">
        <v>0.76666666666666661</v>
      </c>
      <c r="AX4" s="219">
        <v>0.6305164319248826</v>
      </c>
      <c r="AY4" s="70">
        <v>6.8965517241379226E-2</v>
      </c>
      <c r="AZ4" s="70">
        <v>0.45283018867924535</v>
      </c>
      <c r="BA4" s="70">
        <v>0.14648910411622276</v>
      </c>
      <c r="BB4" s="70">
        <v>7.0422535211267595E-2</v>
      </c>
      <c r="BC4" s="70">
        <v>0.75409836065573776</v>
      </c>
      <c r="BD4" s="70">
        <v>0.29779516358463737</v>
      </c>
      <c r="BE4" s="70">
        <v>1</v>
      </c>
      <c r="BF4" s="219">
        <v>0.14448727833461841</v>
      </c>
      <c r="BG4" s="70">
        <v>0.19913544668587885</v>
      </c>
      <c r="BH4" s="220">
        <v>0.55645596974608325</v>
      </c>
      <c r="BI4" s="70">
        <v>0.20457640969762986</v>
      </c>
      <c r="BJ4" s="70">
        <v>0.51601830663615567</v>
      </c>
      <c r="BK4" s="70">
        <v>0.19750990379173741</v>
      </c>
      <c r="BL4" s="70">
        <v>0.10892448512585814</v>
      </c>
      <c r="BM4" s="70">
        <v>0.59239407861153648</v>
      </c>
      <c r="BN4" s="70">
        <v>0</v>
      </c>
      <c r="BO4" s="70">
        <v>0</v>
      </c>
      <c r="BP4" s="70">
        <v>0</v>
      </c>
      <c r="BQ4" s="70">
        <v>1.3793103448275874E-2</v>
      </c>
      <c r="BR4" s="70">
        <v>0.21153846153846145</v>
      </c>
      <c r="BS4" s="222">
        <v>0</v>
      </c>
      <c r="BT4" s="222">
        <v>0</v>
      </c>
      <c r="BU4" s="70">
        <v>0.18644067796610178</v>
      </c>
      <c r="BV4" s="70">
        <v>0.10582010582010583</v>
      </c>
      <c r="BW4" s="217">
        <v>0</v>
      </c>
      <c r="BX4" s="71">
        <v>0.35672016270568019</v>
      </c>
      <c r="BY4" s="70">
        <v>0</v>
      </c>
      <c r="BZ4" s="70">
        <v>0.64161849710982666</v>
      </c>
      <c r="CA4" s="70">
        <v>0.75609756097560976</v>
      </c>
      <c r="CB4" s="70">
        <v>0.81417756366139027</v>
      </c>
      <c r="CC4" s="70">
        <v>0.59406657018813347</v>
      </c>
      <c r="CD4" s="70">
        <v>0</v>
      </c>
      <c r="CE4" s="70">
        <v>0.72</v>
      </c>
      <c r="CF4" s="70">
        <v>0.43661971830985918</v>
      </c>
      <c r="CG4" s="71">
        <v>0.38709677419354849</v>
      </c>
      <c r="CH4" s="71">
        <v>0.40845070422535207</v>
      </c>
      <c r="CI4" s="71">
        <v>0.19138755980861247</v>
      </c>
      <c r="CJ4" s="71">
        <v>0.22905027932960895</v>
      </c>
      <c r="CK4" s="71">
        <v>9.0909090909090898E-2</v>
      </c>
      <c r="CL4" s="71">
        <v>0.5873786407766991</v>
      </c>
      <c r="CM4" s="70">
        <v>7.1428571428571425E-2</v>
      </c>
      <c r="CN4" s="70">
        <v>0.13906810004677581</v>
      </c>
      <c r="CO4" s="70">
        <v>5.8031939686208735E-3</v>
      </c>
      <c r="CP4" s="70">
        <v>1.1283185840707964E-3</v>
      </c>
      <c r="CQ4" s="70">
        <v>5.3619302949061663E-3</v>
      </c>
      <c r="CR4" s="70">
        <v>1</v>
      </c>
      <c r="CS4" s="70">
        <v>0.1</v>
      </c>
      <c r="CT4" s="70">
        <v>2.5906735751295335E-2</v>
      </c>
      <c r="CU4" s="70">
        <v>9.144376647765852E-2</v>
      </c>
    </row>
    <row r="5" spans="1:99" x14ac:dyDescent="0.25">
      <c r="A5" s="53" t="s">
        <v>3</v>
      </c>
      <c r="B5" s="70">
        <v>0.42817392444254998</v>
      </c>
      <c r="C5" s="70">
        <v>0.94117647058823528</v>
      </c>
      <c r="D5" s="217">
        <v>0.88774797792645854</v>
      </c>
      <c r="E5" s="71">
        <v>0.85676332194847693</v>
      </c>
      <c r="F5" s="70">
        <v>0.91341199926442307</v>
      </c>
      <c r="G5" s="70">
        <v>0.49712279727607001</v>
      </c>
      <c r="H5" s="70">
        <v>0.88326962658041752</v>
      </c>
      <c r="I5" s="70">
        <v>0.90613652868554828</v>
      </c>
      <c r="J5" s="70">
        <v>0.49383061174380583</v>
      </c>
      <c r="K5" s="70">
        <v>0.72001471999044231</v>
      </c>
      <c r="L5" s="70">
        <v>0.5270373838498934</v>
      </c>
      <c r="M5" s="70">
        <v>0.949575356193335</v>
      </c>
      <c r="N5" s="71">
        <v>0.82671609815237868</v>
      </c>
      <c r="O5" s="71">
        <v>0.70038285945920598</v>
      </c>
      <c r="P5" s="71">
        <v>0.33994738984764339</v>
      </c>
      <c r="Q5" s="71">
        <v>0.4632516703786192</v>
      </c>
      <c r="R5" s="71">
        <v>0.65617128463476071</v>
      </c>
      <c r="S5" s="71">
        <v>3.3333333333333333E-2</v>
      </c>
      <c r="T5" s="70">
        <v>2.1428571428571429E-2</v>
      </c>
      <c r="U5" s="70">
        <v>9.8849945235487416E-2</v>
      </c>
      <c r="V5" s="70">
        <v>0.10201149425287356</v>
      </c>
      <c r="W5" s="70">
        <v>0.14764267990074439</v>
      </c>
      <c r="X5" s="70">
        <v>0.27813504823151125</v>
      </c>
      <c r="Y5" s="70">
        <v>0.15331807780320364</v>
      </c>
      <c r="Z5" s="70">
        <v>0</v>
      </c>
      <c r="AA5" s="70">
        <v>0.47982994336670443</v>
      </c>
      <c r="AB5" s="70">
        <v>0.51392845837290291</v>
      </c>
      <c r="AC5" s="70">
        <v>0.65912576687116564</v>
      </c>
      <c r="AD5" s="70">
        <v>8.9662447257383954E-2</v>
      </c>
      <c r="AE5" s="70">
        <v>0.70588235294117652</v>
      </c>
      <c r="AF5" s="70">
        <v>0.71428571428571408</v>
      </c>
      <c r="AG5" s="70">
        <v>0.80000000000000016</v>
      </c>
      <c r="AH5" s="70">
        <v>0.55882352941176483</v>
      </c>
      <c r="AI5" s="70">
        <v>0.26666666666666666</v>
      </c>
      <c r="AJ5" s="70">
        <v>0.60606060606060608</v>
      </c>
      <c r="AK5" s="70">
        <v>0.36842105263157898</v>
      </c>
      <c r="AL5" s="70">
        <v>0.23198352779684284</v>
      </c>
      <c r="AM5" s="70">
        <v>0.58876607263704039</v>
      </c>
      <c r="AN5" s="70">
        <v>0.83050304389618712</v>
      </c>
      <c r="AO5" s="70">
        <v>0.71144788040139251</v>
      </c>
      <c r="AP5" s="70">
        <v>0.74121234277102066</v>
      </c>
      <c r="AQ5" s="219">
        <v>0.5068215647544978</v>
      </c>
      <c r="AR5" s="219">
        <v>0.69391744941497457</v>
      </c>
      <c r="AS5" s="219">
        <v>0.53761969904240769</v>
      </c>
      <c r="AT5" s="219">
        <v>0.84713156990724836</v>
      </c>
      <c r="AU5" s="70">
        <v>0.6330275229357798</v>
      </c>
      <c r="AV5" s="219">
        <v>0.9110198494182068</v>
      </c>
      <c r="AW5" s="219">
        <v>0.20000000000000015</v>
      </c>
      <c r="AX5" s="219">
        <v>0.75680751173708927</v>
      </c>
      <c r="AY5" s="70">
        <v>0.91379310344827591</v>
      </c>
      <c r="AZ5" s="70">
        <v>0.7735849056603773</v>
      </c>
      <c r="BA5" s="70">
        <v>0.21973365617433419</v>
      </c>
      <c r="BB5" s="70">
        <v>0.57746478873239449</v>
      </c>
      <c r="BC5" s="70">
        <v>0.81264637002341922</v>
      </c>
      <c r="BD5" s="70">
        <v>0.82503556187766725</v>
      </c>
      <c r="BE5" s="70">
        <v>0.60930314782636685</v>
      </c>
      <c r="BF5" s="219">
        <v>0.76622976098689277</v>
      </c>
      <c r="BG5" s="70">
        <v>0.90922190201729103</v>
      </c>
      <c r="BH5" s="221">
        <v>0.39168017287952461</v>
      </c>
      <c r="BI5" s="70">
        <v>0.64750749114682649</v>
      </c>
      <c r="BJ5" s="70">
        <v>0.83066361556064072</v>
      </c>
      <c r="BK5" s="70">
        <v>0.17006225240520659</v>
      </c>
      <c r="BL5" s="70">
        <v>0.48146453089244856</v>
      </c>
      <c r="BM5" s="70">
        <v>0.96401225114854527</v>
      </c>
      <c r="BN5" s="70">
        <v>1</v>
      </c>
      <c r="BO5" s="70">
        <v>0.35088273694226912</v>
      </c>
      <c r="BP5" s="70">
        <v>0.21202327084680023</v>
      </c>
      <c r="BQ5" s="70">
        <v>1</v>
      </c>
      <c r="BR5" s="70">
        <v>0.2307692307692307</v>
      </c>
      <c r="BS5" s="222">
        <v>0.65753424657534243</v>
      </c>
      <c r="BT5" s="222">
        <v>0.47727272727272729</v>
      </c>
      <c r="BU5" s="70">
        <v>0.55932203389830537</v>
      </c>
      <c r="BV5" s="70">
        <v>9.5238095238095247E-2</v>
      </c>
      <c r="BW5" s="217">
        <v>0.27011495749092745</v>
      </c>
      <c r="BX5" s="71">
        <v>0.27433140511053089</v>
      </c>
      <c r="BY5" s="70">
        <v>0.48484848484848497</v>
      </c>
      <c r="BZ5" s="70">
        <v>0</v>
      </c>
      <c r="CA5" s="70">
        <v>0.14024390243902435</v>
      </c>
      <c r="CB5" s="70">
        <v>0.87869924294562973</v>
      </c>
      <c r="CC5" s="70">
        <v>0.69898697539797405</v>
      </c>
      <c r="CD5" s="70">
        <v>0.31052631578947359</v>
      </c>
      <c r="CE5" s="70">
        <v>4.0000000000000209E-2</v>
      </c>
      <c r="CF5" s="70">
        <v>0.6901408450704225</v>
      </c>
      <c r="CG5" s="71">
        <v>0.35483870967741926</v>
      </c>
      <c r="CH5" s="71">
        <v>0.53521126760563376</v>
      </c>
      <c r="CI5" s="71">
        <v>0.29665071770334928</v>
      </c>
      <c r="CJ5" s="71">
        <v>0.15083798882681565</v>
      </c>
      <c r="CK5" s="71">
        <v>0.22943722943722944</v>
      </c>
      <c r="CL5" s="71">
        <v>0.75728155339805825</v>
      </c>
      <c r="CM5" s="70">
        <v>0.23809523809523808</v>
      </c>
      <c r="CN5" s="70">
        <v>0.28688646249615379</v>
      </c>
      <c r="CO5" s="70">
        <v>4.3556227796803133E-3</v>
      </c>
      <c r="CP5" s="70">
        <v>3.9823008849557522E-2</v>
      </c>
      <c r="CQ5" s="70">
        <v>4.5576407506702415E-2</v>
      </c>
      <c r="CR5" s="70">
        <v>1</v>
      </c>
      <c r="CS5" s="70">
        <v>0.6</v>
      </c>
      <c r="CT5" s="70">
        <v>0.17616580310880828</v>
      </c>
      <c r="CU5" s="70">
        <v>5.0341872384295903E-2</v>
      </c>
    </row>
    <row r="6" spans="1:99" x14ac:dyDescent="0.25">
      <c r="A6" s="53" t="s">
        <v>4</v>
      </c>
      <c r="B6" s="70">
        <v>0.50583639988658236</v>
      </c>
      <c r="C6" s="70">
        <v>0.88235294117647067</v>
      </c>
      <c r="D6" s="217">
        <v>1</v>
      </c>
      <c r="E6" s="71">
        <v>0.92972646394506819</v>
      </c>
      <c r="F6" s="70">
        <v>0.92307780389751914</v>
      </c>
      <c r="G6" s="70">
        <v>0.91522340390485535</v>
      </c>
      <c r="H6" s="70">
        <v>0.79800058806233454</v>
      </c>
      <c r="I6" s="70">
        <v>0.8177196804647785</v>
      </c>
      <c r="J6" s="70">
        <v>0.42138715512252289</v>
      </c>
      <c r="K6" s="70">
        <v>0.5777479711573702</v>
      </c>
      <c r="L6" s="70">
        <v>0.34952198359837461</v>
      </c>
      <c r="M6" s="70">
        <v>0.69202971165712068</v>
      </c>
      <c r="N6" s="71">
        <v>0.78817093292807472</v>
      </c>
      <c r="O6" s="71">
        <v>0.87858844940847525</v>
      </c>
      <c r="P6" s="71">
        <v>0.63144004767986561</v>
      </c>
      <c r="Q6" s="71">
        <v>0.29621380846325168</v>
      </c>
      <c r="R6" s="71">
        <v>0.45843828715365237</v>
      </c>
      <c r="S6" s="71">
        <v>0.11666666666666668</v>
      </c>
      <c r="T6" s="70">
        <v>0.28234285714285717</v>
      </c>
      <c r="U6" s="70">
        <v>3.6692223439211399E-2</v>
      </c>
      <c r="V6" s="70">
        <v>0.14224137931034483</v>
      </c>
      <c r="W6" s="70">
        <v>1.3647642679900743E-2</v>
      </c>
      <c r="X6" s="70">
        <v>0.30064308681672031</v>
      </c>
      <c r="Y6" s="70">
        <v>0</v>
      </c>
      <c r="Z6" s="70">
        <v>1</v>
      </c>
      <c r="AA6" s="70">
        <v>0.60396552019405436</v>
      </c>
      <c r="AB6" s="70">
        <v>0.67299778410889521</v>
      </c>
      <c r="AC6" s="70">
        <v>0.79141104294478526</v>
      </c>
      <c r="AD6" s="70">
        <v>0.31276371308016876</v>
      </c>
      <c r="AE6" s="70">
        <v>0.6470588235294118</v>
      </c>
      <c r="AF6" s="70">
        <v>0.78571428571428559</v>
      </c>
      <c r="AG6" s="70">
        <v>0.73333333333333339</v>
      </c>
      <c r="AH6" s="70">
        <v>0.35294117647058826</v>
      </c>
      <c r="AI6" s="70">
        <v>1</v>
      </c>
      <c r="AJ6" s="70">
        <v>0.7272727272727274</v>
      </c>
      <c r="AK6" s="70">
        <v>0.52631578947368407</v>
      </c>
      <c r="AL6" s="70">
        <v>0.19903912148249828</v>
      </c>
      <c r="AM6" s="70">
        <v>0.7588540491766298</v>
      </c>
      <c r="AN6" s="70">
        <v>0.8337071451457867</v>
      </c>
      <c r="AO6" s="70">
        <v>0.65308212164652868</v>
      </c>
      <c r="AP6" s="70">
        <v>0.64510014208845856</v>
      </c>
      <c r="AQ6" s="219">
        <v>0.39941616975401545</v>
      </c>
      <c r="AR6" s="219">
        <v>1</v>
      </c>
      <c r="AS6" s="219">
        <v>0.31440948472412217</v>
      </c>
      <c r="AT6" s="219">
        <v>0.73857780831329445</v>
      </c>
      <c r="AU6" s="70">
        <v>0.35779816513761459</v>
      </c>
      <c r="AV6" s="219">
        <v>0.57289527720739231</v>
      </c>
      <c r="AW6" s="219">
        <v>0.73333333333333328</v>
      </c>
      <c r="AX6" s="219">
        <v>0.70680751173708911</v>
      </c>
      <c r="AY6" s="70">
        <v>0.46551724137931033</v>
      </c>
      <c r="AZ6" s="70">
        <v>0.52830188679245282</v>
      </c>
      <c r="BA6" s="70">
        <v>1</v>
      </c>
      <c r="BB6" s="70">
        <v>0.36619718309859117</v>
      </c>
      <c r="BC6" s="70">
        <v>1</v>
      </c>
      <c r="BD6" s="70">
        <v>1</v>
      </c>
      <c r="BE6" s="70">
        <v>0.61952906135231744</v>
      </c>
      <c r="BF6" s="219">
        <v>7.4016962220509033E-2</v>
      </c>
      <c r="BG6" s="70">
        <v>0</v>
      </c>
      <c r="BH6" s="220">
        <v>0.55591572123176658</v>
      </c>
      <c r="BI6" s="70">
        <v>0.63143557613729218</v>
      </c>
      <c r="BJ6" s="70">
        <v>0.7723112128146451</v>
      </c>
      <c r="BK6" s="70">
        <v>0.14006791171477076</v>
      </c>
      <c r="BL6" s="70">
        <v>0.34553775743707099</v>
      </c>
      <c r="BM6" s="70">
        <v>0.9162838182746299</v>
      </c>
      <c r="BN6" s="70">
        <v>1</v>
      </c>
      <c r="BO6" s="70">
        <v>0.54901842137602286</v>
      </c>
      <c r="BP6" s="70">
        <v>0.12928248222365868</v>
      </c>
      <c r="BQ6" s="70">
        <v>0.41034482758620688</v>
      </c>
      <c r="BR6" s="70">
        <v>3.8461538461538408E-2</v>
      </c>
      <c r="BS6" s="222">
        <v>0.42465753424657526</v>
      </c>
      <c r="BT6" s="222">
        <v>0.68181818181818177</v>
      </c>
      <c r="BU6" s="70">
        <v>3.3898305084745804E-2</v>
      </c>
      <c r="BV6" s="70">
        <v>0.26984126984126983</v>
      </c>
      <c r="BW6" s="217">
        <v>0.56896551960382979</v>
      </c>
      <c r="BX6" s="71">
        <v>0.87973898241367821</v>
      </c>
      <c r="BY6" s="70">
        <v>0.3787878787878789</v>
      </c>
      <c r="BZ6" s="70">
        <v>0.63583815028901736</v>
      </c>
      <c r="CA6" s="70">
        <v>0.19105691056910565</v>
      </c>
      <c r="CB6" s="70">
        <v>0.96145905024088085</v>
      </c>
      <c r="CC6" s="70">
        <v>0.67800289435600591</v>
      </c>
      <c r="CD6" s="70">
        <v>0.63421052631578956</v>
      </c>
      <c r="CE6" s="70">
        <v>0.67999999999999994</v>
      </c>
      <c r="CF6" s="70">
        <v>0.83098591549295775</v>
      </c>
      <c r="CG6" s="71">
        <v>0.61290322580645162</v>
      </c>
      <c r="CH6" s="71">
        <v>0.66197183098591539</v>
      </c>
      <c r="CI6" s="71">
        <v>0.44019138755980869</v>
      </c>
      <c r="CJ6" s="71">
        <v>0.48603351955307267</v>
      </c>
      <c r="CK6" s="71">
        <v>0.41991341991341991</v>
      </c>
      <c r="CL6" s="71">
        <v>0.83009708737864074</v>
      </c>
      <c r="CM6" s="70">
        <v>0.35714285714285715</v>
      </c>
      <c r="CN6" s="70">
        <v>0.48599942132660506</v>
      </c>
      <c r="CO6" s="70">
        <v>4.1783355296426206E-3</v>
      </c>
      <c r="CP6" s="70">
        <v>8.8495575221238937E-3</v>
      </c>
      <c r="CQ6" s="70">
        <v>3.038427167113494E-2</v>
      </c>
      <c r="CR6" s="70">
        <v>1</v>
      </c>
      <c r="CS6" s="70">
        <v>0.2</v>
      </c>
      <c r="CT6" s="70">
        <v>7.2538860103626937E-2</v>
      </c>
      <c r="CU6" s="70">
        <v>7.8078628445754653E-2</v>
      </c>
    </row>
    <row r="7" spans="1:99" x14ac:dyDescent="0.25">
      <c r="A7" s="53" t="s">
        <v>5</v>
      </c>
      <c r="B7" s="70">
        <v>1</v>
      </c>
      <c r="C7" s="70">
        <v>0.58823529411764708</v>
      </c>
      <c r="D7" s="217">
        <v>0.69772233833780628</v>
      </c>
      <c r="E7" s="71">
        <v>0.72321877220085728</v>
      </c>
      <c r="F7" s="70">
        <v>0.8679156912764141</v>
      </c>
      <c r="G7" s="70">
        <v>0.79873310686032883</v>
      </c>
      <c r="H7" s="70">
        <v>0.91767127315495434</v>
      </c>
      <c r="I7" s="70">
        <v>0.93209876543209869</v>
      </c>
      <c r="J7" s="70">
        <v>1</v>
      </c>
      <c r="K7" s="70">
        <v>1</v>
      </c>
      <c r="L7" s="70">
        <v>1</v>
      </c>
      <c r="M7" s="70">
        <v>0</v>
      </c>
      <c r="N7" s="71">
        <v>0</v>
      </c>
      <c r="O7" s="71">
        <v>1.7436426343332478E-2</v>
      </c>
      <c r="P7" s="71">
        <v>0.36210541311537853</v>
      </c>
      <c r="Q7" s="71">
        <v>0.34966592427616927</v>
      </c>
      <c r="R7" s="71">
        <v>0.64357682619647349</v>
      </c>
      <c r="S7" s="71">
        <v>3.3333333333333333E-2</v>
      </c>
      <c r="T7" s="70">
        <v>1.3769999999999999E-2</v>
      </c>
      <c r="U7" s="70">
        <v>0.33351588170865287</v>
      </c>
      <c r="V7" s="70">
        <v>4.8850574712643681E-2</v>
      </c>
      <c r="W7" s="70">
        <v>0.26302729528535979</v>
      </c>
      <c r="X7" s="70">
        <v>0.1784565916398714</v>
      </c>
      <c r="Y7" s="70">
        <v>0.29977116704805495</v>
      </c>
      <c r="Z7" s="70">
        <v>0</v>
      </c>
      <c r="AA7" s="70">
        <v>0.38085168146578691</v>
      </c>
      <c r="AB7" s="70">
        <v>0.33349161126938898</v>
      </c>
      <c r="AC7" s="70">
        <v>0.46510736196319025</v>
      </c>
      <c r="AD7" s="70">
        <v>9.8628691983122366E-2</v>
      </c>
      <c r="AE7" s="70">
        <v>0.6470588235294118</v>
      </c>
      <c r="AF7" s="70">
        <v>0.92857142857142849</v>
      </c>
      <c r="AG7" s="70">
        <v>0.73333333333333339</v>
      </c>
      <c r="AH7" s="70">
        <v>0.97058823529411775</v>
      </c>
      <c r="AI7" s="70">
        <v>0.43333333333333335</v>
      </c>
      <c r="AJ7" s="70">
        <v>0.27272727272727287</v>
      </c>
      <c r="AK7" s="70">
        <v>0.63157894736842102</v>
      </c>
      <c r="AL7" s="70">
        <v>0.40150995195607414</v>
      </c>
      <c r="AM7" s="70">
        <v>0.55064290548161521</v>
      </c>
      <c r="AN7" s="70">
        <v>0.96123037487984631</v>
      </c>
      <c r="AO7" s="70">
        <v>0.72721687487200493</v>
      </c>
      <c r="AP7" s="70">
        <v>1</v>
      </c>
      <c r="AQ7" s="219">
        <v>0.28838922971792991</v>
      </c>
      <c r="AR7" s="219">
        <v>0.93943142163358884</v>
      </c>
      <c r="AS7" s="219">
        <v>0.3226174190606475</v>
      </c>
      <c r="AT7" s="219">
        <v>0.58055650979044993</v>
      </c>
      <c r="AU7" s="70">
        <v>0.8165137614678899</v>
      </c>
      <c r="AV7" s="219">
        <v>0.96509240246406569</v>
      </c>
      <c r="AW7" s="219">
        <v>1</v>
      </c>
      <c r="AX7" s="219">
        <v>1</v>
      </c>
      <c r="AY7" s="70">
        <v>0.90517241379310343</v>
      </c>
      <c r="AZ7" s="70">
        <v>0.7735849056603773</v>
      </c>
      <c r="BA7" s="70">
        <v>0</v>
      </c>
      <c r="BB7" s="70">
        <v>1</v>
      </c>
      <c r="BC7" s="70">
        <v>0.76346604215456682</v>
      </c>
      <c r="BD7" s="70">
        <v>0.65860597439544821</v>
      </c>
      <c r="BE7" s="70">
        <v>0.81576592470214193</v>
      </c>
      <c r="BF7" s="219">
        <v>0.60107941403238241</v>
      </c>
      <c r="BG7" s="70">
        <v>0.64812680115273769</v>
      </c>
      <c r="BH7" s="221">
        <v>0.88384656942193418</v>
      </c>
      <c r="BI7" s="70">
        <v>1</v>
      </c>
      <c r="BJ7" s="70">
        <v>0</v>
      </c>
      <c r="BK7" s="70">
        <v>0.43661573288058853</v>
      </c>
      <c r="BL7" s="70">
        <v>0.78855835240274597</v>
      </c>
      <c r="BM7" s="70">
        <v>0.87417049515058709</v>
      </c>
      <c r="BN7" s="70">
        <v>1</v>
      </c>
      <c r="BO7" s="70">
        <v>0.92157950882320971</v>
      </c>
      <c r="BP7" s="70">
        <v>1</v>
      </c>
      <c r="BQ7" s="70">
        <v>0.43448275862068975</v>
      </c>
      <c r="BR7" s="70">
        <v>5.7692307692307654E-2</v>
      </c>
      <c r="BS7" s="222">
        <v>0.95890410958904115</v>
      </c>
      <c r="BT7" s="222">
        <v>1</v>
      </c>
      <c r="BU7" s="70">
        <v>0.63276836158192107</v>
      </c>
      <c r="BV7" s="70">
        <v>0.30687830687830692</v>
      </c>
      <c r="BW7" s="217">
        <v>1</v>
      </c>
      <c r="BX7" s="71">
        <v>0.69055878333998566</v>
      </c>
      <c r="BY7" s="70">
        <v>0.74242424242424243</v>
      </c>
      <c r="BZ7" s="70">
        <v>0.82658959537572252</v>
      </c>
      <c r="CA7" s="70">
        <v>0.13346883468834725</v>
      </c>
      <c r="CB7" s="70">
        <v>0.99776324845147968</v>
      </c>
      <c r="CC7" s="70">
        <v>0.47105643994211244</v>
      </c>
      <c r="CD7" s="70">
        <v>0.84736842105263166</v>
      </c>
      <c r="CE7" s="70">
        <v>1</v>
      </c>
      <c r="CF7" s="70">
        <v>0.57746478873239437</v>
      </c>
      <c r="CG7" s="71">
        <v>0.67741935483870963</v>
      </c>
      <c r="CH7" s="71">
        <v>0.53521126760563376</v>
      </c>
      <c r="CI7" s="71">
        <v>0.8564593301435407</v>
      </c>
      <c r="CJ7" s="71">
        <v>0.84916201117318446</v>
      </c>
      <c r="CK7" s="71">
        <v>0.61038961038961048</v>
      </c>
      <c r="CL7" s="71">
        <v>1</v>
      </c>
      <c r="CM7" s="70">
        <v>0.52380952380952384</v>
      </c>
      <c r="CN7" s="70">
        <v>0.56532117933329229</v>
      </c>
      <c r="CO7" s="70">
        <v>3.1428919440406986E-3</v>
      </c>
      <c r="CP7" s="70">
        <v>0.25663716814159293</v>
      </c>
      <c r="CQ7" s="70">
        <v>0.10008936550491511</v>
      </c>
      <c r="CR7" s="70">
        <v>1</v>
      </c>
      <c r="CS7" s="70">
        <v>0.8</v>
      </c>
      <c r="CT7" s="70">
        <v>0.12435233160621761</v>
      </c>
      <c r="CU7" s="70">
        <v>0.15112704960319248</v>
      </c>
    </row>
    <row r="8" spans="1:99" x14ac:dyDescent="0.25">
      <c r="A8" s="53" t="s">
        <v>6</v>
      </c>
      <c r="B8" s="70">
        <v>0.61660556710601189</v>
      </c>
      <c r="C8" s="70">
        <v>0.88235294117647067</v>
      </c>
      <c r="D8" s="217">
        <v>0.76285666762873472</v>
      </c>
      <c r="E8" s="71">
        <v>0.69533392901433377</v>
      </c>
      <c r="F8" s="70">
        <v>0.55549732707641619</v>
      </c>
      <c r="G8" s="70">
        <v>0.22627499902622883</v>
      </c>
      <c r="H8" s="70">
        <v>0.84063510732137592</v>
      </c>
      <c r="I8" s="70">
        <v>0.86220043572984739</v>
      </c>
      <c r="J8" s="70">
        <v>0.84100793193119217</v>
      </c>
      <c r="K8" s="70">
        <v>0.74841131870335298</v>
      </c>
      <c r="L8" s="70">
        <v>0.40751052040731406</v>
      </c>
      <c r="M8" s="70">
        <v>0.8553244238795451</v>
      </c>
      <c r="N8" s="71">
        <v>0.85076236157832774</v>
      </c>
      <c r="O8" s="71">
        <v>0.5688370260369745</v>
      </c>
      <c r="P8" s="71">
        <v>0.55758631455045249</v>
      </c>
      <c r="Q8" s="71">
        <v>0.34966592427616927</v>
      </c>
      <c r="R8" s="71">
        <v>1</v>
      </c>
      <c r="S8" s="71">
        <v>0</v>
      </c>
      <c r="T8" s="70">
        <v>0</v>
      </c>
      <c r="U8" s="70">
        <v>5.5038335158817085E-2</v>
      </c>
      <c r="V8" s="70">
        <v>4.5977011494252873E-2</v>
      </c>
      <c r="W8" s="70">
        <v>5.0868486352357314E-2</v>
      </c>
      <c r="X8" s="70">
        <v>0</v>
      </c>
      <c r="Y8" s="70">
        <v>0</v>
      </c>
      <c r="Z8" s="70">
        <v>0</v>
      </c>
      <c r="AA8" s="70">
        <v>0.21322229680870153</v>
      </c>
      <c r="AB8" s="70">
        <v>0.24533080088635648</v>
      </c>
      <c r="AC8" s="70">
        <v>0.29467024539877307</v>
      </c>
      <c r="AD8" s="70">
        <v>1</v>
      </c>
      <c r="AE8" s="70">
        <v>0.94117647058823528</v>
      </c>
      <c r="AF8" s="70">
        <v>1</v>
      </c>
      <c r="AG8" s="70">
        <v>0.86666666666666681</v>
      </c>
      <c r="AH8" s="70">
        <v>0.55882352941176483</v>
      </c>
      <c r="AI8" s="70">
        <v>0.70000000000000018</v>
      </c>
      <c r="AJ8" s="70">
        <v>1</v>
      </c>
      <c r="AK8" s="70">
        <v>0.42105263157894718</v>
      </c>
      <c r="AL8" s="70">
        <v>0.26973232669869596</v>
      </c>
      <c r="AM8" s="70">
        <v>0.33273178434468759</v>
      </c>
      <c r="AN8" s="70">
        <v>0.98141621275232305</v>
      </c>
      <c r="AO8" s="70">
        <v>0.15072701208273601</v>
      </c>
      <c r="AP8" s="70">
        <v>4.6541225222232113E-2</v>
      </c>
      <c r="AQ8" s="219">
        <v>6.4007843055245716E-4</v>
      </c>
      <c r="AR8" s="219">
        <v>0.39816678038678188</v>
      </c>
      <c r="AS8" s="219">
        <v>0.24350205198358413</v>
      </c>
      <c r="AT8" s="219">
        <v>0.26794915836482314</v>
      </c>
      <c r="AU8" s="70">
        <v>1</v>
      </c>
      <c r="AV8" s="219">
        <v>0.96509240246406569</v>
      </c>
      <c r="AW8" s="219">
        <v>0.73333333333333328</v>
      </c>
      <c r="AX8" s="219">
        <v>0.81173708920187782</v>
      </c>
      <c r="AY8" s="70">
        <v>0.91379310344827591</v>
      </c>
      <c r="AZ8" s="70">
        <v>1</v>
      </c>
      <c r="BA8" s="70">
        <v>0.2439467312348669</v>
      </c>
      <c r="BB8" s="70">
        <v>1</v>
      </c>
      <c r="BC8" s="70">
        <v>0.92388758782201408</v>
      </c>
      <c r="BD8" s="70">
        <v>0.76031294452347087</v>
      </c>
      <c r="BE8" s="70">
        <v>0.42426830726340847</v>
      </c>
      <c r="BF8" s="219">
        <v>1</v>
      </c>
      <c r="BG8" s="70">
        <v>1</v>
      </c>
      <c r="BH8" s="220">
        <v>0.89303079416531617</v>
      </c>
      <c r="BI8" s="70">
        <v>0.92399891037864346</v>
      </c>
      <c r="BJ8" s="70">
        <v>0.9221967963386728</v>
      </c>
      <c r="BK8" s="70">
        <v>0.23401245048104127</v>
      </c>
      <c r="BL8" s="70">
        <v>0.40594965675057215</v>
      </c>
      <c r="BM8" s="70">
        <v>0.9709035222052067</v>
      </c>
      <c r="BN8" s="70">
        <v>1</v>
      </c>
      <c r="BO8" s="70">
        <v>0.82195728478983188</v>
      </c>
      <c r="BP8" s="70">
        <v>0.63089851325145452</v>
      </c>
      <c r="BQ8" s="70">
        <v>0.62068965517241392</v>
      </c>
      <c r="BR8" s="70">
        <v>1</v>
      </c>
      <c r="BS8" s="222">
        <v>1</v>
      </c>
      <c r="BT8" s="222">
        <v>0.90909090909090906</v>
      </c>
      <c r="BU8" s="70">
        <v>1</v>
      </c>
      <c r="BV8" s="70">
        <v>0.97354497354497349</v>
      </c>
      <c r="BW8" s="217">
        <v>0.21554025992283823</v>
      </c>
      <c r="BX8" s="71">
        <v>1</v>
      </c>
      <c r="BY8" s="70">
        <v>0.59090909090909094</v>
      </c>
      <c r="BZ8" s="70">
        <v>0.56647398843930641</v>
      </c>
      <c r="CA8" s="70">
        <v>6.8428184281843135E-2</v>
      </c>
      <c r="CB8" s="70">
        <v>0.97814865794907091</v>
      </c>
      <c r="CC8" s="70">
        <v>0.79811866859623726</v>
      </c>
      <c r="CD8" s="70">
        <v>0.4947368421052632</v>
      </c>
      <c r="CE8" s="70">
        <v>0.67999999999999994</v>
      </c>
      <c r="CF8" s="70">
        <v>1</v>
      </c>
      <c r="CG8" s="71">
        <v>1</v>
      </c>
      <c r="CH8" s="71">
        <v>0.45070422535211258</v>
      </c>
      <c r="CI8" s="71">
        <v>1</v>
      </c>
      <c r="CJ8" s="71">
        <v>1</v>
      </c>
      <c r="CK8" s="71">
        <v>1</v>
      </c>
      <c r="CL8" s="71">
        <v>0.90291262135922334</v>
      </c>
      <c r="CM8" s="70">
        <v>1</v>
      </c>
      <c r="CN8" s="70">
        <v>0.94155286658142701</v>
      </c>
      <c r="CO8" s="70">
        <v>6.1090144258103794E-3</v>
      </c>
      <c r="CP8" s="70">
        <v>1.3274336283185841E-2</v>
      </c>
      <c r="CQ8" s="70">
        <v>6.9705093833780166E-2</v>
      </c>
      <c r="CR8" s="70">
        <v>1</v>
      </c>
      <c r="CS8" s="70">
        <v>0.5</v>
      </c>
      <c r="CT8" s="70">
        <v>2.072538860103627E-2</v>
      </c>
      <c r="CU8" s="70">
        <v>4.1778599311032338E-2</v>
      </c>
    </row>
    <row r="9" spans="1:99" x14ac:dyDescent="0.25">
      <c r="A9" s="53" t="s">
        <v>7</v>
      </c>
      <c r="B9" s="70">
        <v>0.14446478530738813</v>
      </c>
      <c r="C9" s="70">
        <v>0.70588235294117652</v>
      </c>
      <c r="D9" s="217">
        <v>7.8765716735558614E-2</v>
      </c>
      <c r="E9" s="71">
        <v>0.39769068548523179</v>
      </c>
      <c r="F9" s="70">
        <v>0</v>
      </c>
      <c r="G9" s="70">
        <v>0.31934981693709202</v>
      </c>
      <c r="H9" s="70">
        <v>0.32931490738018232</v>
      </c>
      <c r="I9" s="70">
        <v>0.34513435003631082</v>
      </c>
      <c r="J9" s="70">
        <v>8.8096826531185335E-2</v>
      </c>
      <c r="K9" s="70">
        <v>0.60351537663183952</v>
      </c>
      <c r="L9" s="70">
        <v>0.39048373475543635</v>
      </c>
      <c r="M9" s="70">
        <v>0.87762866460161193</v>
      </c>
      <c r="N9" s="71">
        <v>0.7666974347560227</v>
      </c>
      <c r="O9" s="71">
        <v>0.95765550623751994</v>
      </c>
      <c r="P9" s="71">
        <v>0.55922080226187876</v>
      </c>
      <c r="Q9" s="71">
        <v>0.22494432071269488</v>
      </c>
      <c r="R9" s="71">
        <v>0.26760643921738797</v>
      </c>
      <c r="S9" s="71">
        <v>0</v>
      </c>
      <c r="T9" s="70">
        <v>2.52E-2</v>
      </c>
      <c r="U9" s="70">
        <v>2.1631982475355974E-2</v>
      </c>
      <c r="V9" s="70">
        <v>2.8735632183908046E-3</v>
      </c>
      <c r="W9" s="70">
        <v>0</v>
      </c>
      <c r="X9" s="70">
        <v>0.5562700964630225</v>
      </c>
      <c r="Y9" s="70">
        <v>0</v>
      </c>
      <c r="Z9" s="70">
        <v>0</v>
      </c>
      <c r="AA9" s="70">
        <v>0.72579500999451885</v>
      </c>
      <c r="AB9" s="70">
        <v>0.8010446343779678</v>
      </c>
      <c r="AC9" s="70">
        <v>0.6595092024539877</v>
      </c>
      <c r="AD9" s="70">
        <v>0.31487341772151894</v>
      </c>
      <c r="AE9" s="70">
        <v>0.23529411764705874</v>
      </c>
      <c r="AF9" s="70">
        <v>0.21428571428571441</v>
      </c>
      <c r="AG9" s="70">
        <v>0.46666666666666679</v>
      </c>
      <c r="AH9" s="70">
        <v>0.79411764705882371</v>
      </c>
      <c r="AI9" s="70">
        <v>0.39999999999999997</v>
      </c>
      <c r="AJ9" s="70">
        <v>0.45454545454545459</v>
      </c>
      <c r="AK9" s="70">
        <v>0.31578947368421073</v>
      </c>
      <c r="AL9" s="70">
        <v>0.23472889498970489</v>
      </c>
      <c r="AM9" s="70">
        <v>0.23144597338145723</v>
      </c>
      <c r="AN9" s="70">
        <v>0.95610381288048707</v>
      </c>
      <c r="AO9" s="70">
        <v>0.2965390129019046</v>
      </c>
      <c r="AP9" s="70">
        <v>0.33795639000347727</v>
      </c>
      <c r="AQ9" s="219">
        <v>0</v>
      </c>
      <c r="AR9" s="219">
        <v>0.69987885159948227</v>
      </c>
      <c r="AS9" s="219">
        <v>0.15344277245782043</v>
      </c>
      <c r="AT9" s="219">
        <v>0.56681552731020268</v>
      </c>
      <c r="AU9" s="70">
        <v>0.58715596330275222</v>
      </c>
      <c r="AV9" s="219">
        <v>0</v>
      </c>
      <c r="AW9" s="70">
        <v>0.16666666666666663</v>
      </c>
      <c r="AX9" s="219">
        <v>0</v>
      </c>
      <c r="AY9" s="70">
        <v>0.81896551724137934</v>
      </c>
      <c r="AZ9" s="70">
        <v>0.60377358490566047</v>
      </c>
      <c r="BA9" s="70">
        <v>0.25332929782082331</v>
      </c>
      <c r="BB9" s="70">
        <v>0.27464788732394352</v>
      </c>
      <c r="BC9" s="70">
        <v>0.80093676814988302</v>
      </c>
      <c r="BD9" s="70">
        <v>0.33157894736842108</v>
      </c>
      <c r="BE9" s="70">
        <v>0.76499453077462676</v>
      </c>
      <c r="BF9" s="219">
        <v>0.66060138781804156</v>
      </c>
      <c r="BG9" s="70">
        <v>0.35158501440922185</v>
      </c>
      <c r="BH9" s="220">
        <v>0.54240950837385193</v>
      </c>
      <c r="BI9" s="70">
        <v>3.6774720784527225E-2</v>
      </c>
      <c r="BJ9" s="70">
        <v>0.92105263157894723</v>
      </c>
      <c r="BK9" s="70">
        <v>0.18477645727221281</v>
      </c>
      <c r="BL9" s="70">
        <v>0.27551487414187642</v>
      </c>
      <c r="BM9" s="70">
        <v>0.89356814701378251</v>
      </c>
      <c r="BN9" s="70">
        <v>0</v>
      </c>
      <c r="BO9" s="70">
        <v>7.3589095062367077E-2</v>
      </c>
      <c r="BP9" s="70">
        <v>9.4376212023270845E-2</v>
      </c>
      <c r="BQ9" s="70">
        <v>0.42758620689655163</v>
      </c>
      <c r="BR9" s="70">
        <v>0.26923076923076911</v>
      </c>
      <c r="BS9" s="222">
        <v>0.20091324200913238</v>
      </c>
      <c r="BT9" s="222">
        <v>0.36363636363636365</v>
      </c>
      <c r="BU9" s="70">
        <v>0</v>
      </c>
      <c r="BV9" s="70">
        <v>0</v>
      </c>
      <c r="BW9" s="217">
        <v>0.70114943788709772</v>
      </c>
      <c r="BX9" s="71">
        <v>5.7209663078442462E-2</v>
      </c>
      <c r="BY9" s="70">
        <v>0.3787878787878789</v>
      </c>
      <c r="BZ9" s="70">
        <v>0.34682080924855491</v>
      </c>
      <c r="CA9" s="70">
        <v>0.266937669376694</v>
      </c>
      <c r="CB9" s="70">
        <v>0</v>
      </c>
      <c r="CC9" s="70">
        <v>0.32923299565846542</v>
      </c>
      <c r="CD9" s="70">
        <v>0.59736842105263155</v>
      </c>
      <c r="CE9" s="70">
        <v>4.0000000000000209E-2</v>
      </c>
      <c r="CF9" s="70">
        <v>0</v>
      </c>
      <c r="CG9" s="71">
        <v>0.38709677419354849</v>
      </c>
      <c r="CH9" s="71">
        <v>0</v>
      </c>
      <c r="CI9" s="71">
        <v>0.43062200956937802</v>
      </c>
      <c r="CJ9" s="71">
        <v>0.64804469273743015</v>
      </c>
      <c r="CK9" s="71">
        <v>0.60606060606060597</v>
      </c>
      <c r="CL9" s="71">
        <v>0.33009708737864085</v>
      </c>
      <c r="CM9" s="70">
        <v>0.5714285714285714</v>
      </c>
      <c r="CN9" s="70">
        <v>0.12349063946685726</v>
      </c>
      <c r="CO9" s="70">
        <v>6.0030011604641463E-3</v>
      </c>
      <c r="CP9" s="70">
        <v>8.8495575221238936E-6</v>
      </c>
      <c r="CQ9" s="70">
        <v>8.0428954423592495E-3</v>
      </c>
      <c r="CR9" s="70">
        <v>0</v>
      </c>
      <c r="CS9" s="70">
        <v>0.1</v>
      </c>
      <c r="CT9" s="70">
        <v>9.3264248704663211E-2</v>
      </c>
      <c r="CU9" s="70">
        <v>7.5979462677890588E-2</v>
      </c>
    </row>
    <row r="10" spans="1:99" x14ac:dyDescent="0.25">
      <c r="A10" s="53" t="s">
        <v>8</v>
      </c>
      <c r="B10" s="70">
        <v>0.88585497477754471</v>
      </c>
      <c r="C10" s="70">
        <v>0.70588235294117652</v>
      </c>
      <c r="D10" s="217">
        <v>0.78406616447564725</v>
      </c>
      <c r="E10" s="71">
        <v>0.78121259185134662</v>
      </c>
      <c r="F10" s="70">
        <v>0.89833333071502208</v>
      </c>
      <c r="G10" s="70">
        <v>0.81453067636430565</v>
      </c>
      <c r="H10" s="70">
        <v>0.85327844751543658</v>
      </c>
      <c r="I10" s="70">
        <v>0.87182280319535221</v>
      </c>
      <c r="J10" s="70">
        <v>0.76882975406537746</v>
      </c>
      <c r="K10" s="70">
        <v>0.98037556935934966</v>
      </c>
      <c r="L10" s="70">
        <v>0.72749004243493276</v>
      </c>
      <c r="M10" s="70">
        <v>0.22101243113833452</v>
      </c>
      <c r="N10" s="71">
        <v>0.64954622734399659</v>
      </c>
      <c r="O10" s="71">
        <v>0</v>
      </c>
      <c r="P10" s="71">
        <v>0.78219077518960645</v>
      </c>
      <c r="Q10" s="71">
        <v>0.43652561247216043</v>
      </c>
      <c r="R10" s="71">
        <v>0.42065491183879089</v>
      </c>
      <c r="S10" s="71">
        <v>1.6666666666666666E-2</v>
      </c>
      <c r="T10" s="70">
        <v>0.22183448275862069</v>
      </c>
      <c r="U10" s="70">
        <v>0.16292442497261778</v>
      </c>
      <c r="V10" s="70">
        <v>4.5977011494252873E-3</v>
      </c>
      <c r="W10" s="70">
        <v>0.26426799007444168</v>
      </c>
      <c r="X10" s="70">
        <v>9.6463022508038593E-3</v>
      </c>
      <c r="Y10" s="70">
        <v>0.14645308924485126</v>
      </c>
      <c r="Z10" s="70">
        <v>0</v>
      </c>
      <c r="AA10" s="70">
        <v>0.13656480302365881</v>
      </c>
      <c r="AB10" s="70">
        <v>0.19389047166824946</v>
      </c>
      <c r="AC10" s="70">
        <v>0.24520705521472402</v>
      </c>
      <c r="AD10" s="70">
        <v>0.80748945147679319</v>
      </c>
      <c r="AE10" s="70">
        <v>0.70588235294117652</v>
      </c>
      <c r="AF10" s="70">
        <v>0.57142857142857151</v>
      </c>
      <c r="AG10" s="70">
        <v>0.53333333333333355</v>
      </c>
      <c r="AH10" s="70">
        <v>0.76470588235294124</v>
      </c>
      <c r="AI10" s="70">
        <v>0.46666666666666673</v>
      </c>
      <c r="AJ10" s="70">
        <v>0.27272727272727287</v>
      </c>
      <c r="AK10" s="70">
        <v>0.42105263157894718</v>
      </c>
      <c r="AL10" s="70">
        <v>0.17707618393960195</v>
      </c>
      <c r="AM10" s="70">
        <v>0.65689149560117299</v>
      </c>
      <c r="AN10" s="70">
        <v>0.89907081063761618</v>
      </c>
      <c r="AO10" s="70">
        <v>0.77431906614785984</v>
      </c>
      <c r="AP10" s="70">
        <v>0.34922222889782151</v>
      </c>
      <c r="AQ10" s="219">
        <v>0.7000816734861639</v>
      </c>
      <c r="AR10" s="219">
        <v>0.9194898389306444</v>
      </c>
      <c r="AS10" s="219">
        <v>0.63474692202462379</v>
      </c>
      <c r="AT10" s="219">
        <v>0.87530058399175548</v>
      </c>
      <c r="AU10" s="70">
        <v>0.49541284403669716</v>
      </c>
      <c r="AV10" s="219">
        <v>0.93566050650239563</v>
      </c>
      <c r="AW10" s="219">
        <v>0.76666666666666661</v>
      </c>
      <c r="AX10" s="219">
        <v>0.76478873239436618</v>
      </c>
      <c r="AY10" s="70">
        <v>0.61206896551724133</v>
      </c>
      <c r="AZ10" s="70">
        <v>0.7735849056603773</v>
      </c>
      <c r="BA10" s="70">
        <v>0.24515738498789352</v>
      </c>
      <c r="BB10" s="70">
        <v>0.59154929577464721</v>
      </c>
      <c r="BC10" s="70">
        <v>0.61358313817330223</v>
      </c>
      <c r="BD10" s="70">
        <v>0.91180654338549072</v>
      </c>
      <c r="BE10" s="70">
        <v>0.64188137259113054</v>
      </c>
      <c r="BF10" s="219">
        <v>0.11318427139552818</v>
      </c>
      <c r="BG10" s="70">
        <v>0.1498559077809799</v>
      </c>
      <c r="BH10" s="220">
        <v>0.90113452188006493</v>
      </c>
      <c r="BI10" s="70">
        <v>0.91936801961318437</v>
      </c>
      <c r="BJ10" s="70">
        <v>0.93249427917620142</v>
      </c>
      <c r="BK10" s="70">
        <v>0.2662705149971703</v>
      </c>
      <c r="BL10" s="70">
        <v>0.59954233409610991</v>
      </c>
      <c r="BM10" s="70">
        <v>0.82976008167432358</v>
      </c>
      <c r="BN10" s="70">
        <v>1</v>
      </c>
      <c r="BO10" s="70">
        <v>0.72923847348803106</v>
      </c>
      <c r="BP10" s="70">
        <v>0.79185520361990946</v>
      </c>
      <c r="BQ10" s="70">
        <v>0.48275862068965514</v>
      </c>
      <c r="BR10" s="70">
        <v>7.69230769230769E-2</v>
      </c>
      <c r="BS10" s="222">
        <v>0.6712328767123289</v>
      </c>
      <c r="BT10" s="222">
        <v>0.90909090909090906</v>
      </c>
      <c r="BU10" s="70">
        <v>0.17514124293785319</v>
      </c>
      <c r="BV10" s="70">
        <v>0.31216931216931221</v>
      </c>
      <c r="BW10" s="217">
        <v>0.47701158481350553</v>
      </c>
      <c r="BX10" s="71">
        <v>0.56953640286128893</v>
      </c>
      <c r="BY10" s="70">
        <v>1</v>
      </c>
      <c r="BZ10" s="70">
        <v>0.62427745664739887</v>
      </c>
      <c r="CA10" s="70">
        <v>0.37669376693766943</v>
      </c>
      <c r="CB10" s="70">
        <v>0.95870612525808674</v>
      </c>
      <c r="CC10" s="70">
        <v>0.58321273516642491</v>
      </c>
      <c r="CD10" s="70">
        <v>0.67368421052631577</v>
      </c>
      <c r="CE10" s="70">
        <v>0.72</v>
      </c>
      <c r="CF10" s="70">
        <v>0.25352112676056349</v>
      </c>
      <c r="CG10" s="71">
        <v>0.70967741935483875</v>
      </c>
      <c r="CH10" s="71">
        <v>0.53521126760563376</v>
      </c>
      <c r="CI10" s="71">
        <v>0.56937799043062198</v>
      </c>
      <c r="CJ10" s="71">
        <v>0.58100558659217882</v>
      </c>
      <c r="CK10" s="71">
        <v>0.35064935064935066</v>
      </c>
      <c r="CL10" s="71">
        <v>0.95145631067961156</v>
      </c>
      <c r="CM10" s="70">
        <v>0.26190476190476192</v>
      </c>
      <c r="CN10" s="70">
        <v>0.40053189999278649</v>
      </c>
      <c r="CO10" s="70">
        <v>3.3217314613420957E-3</v>
      </c>
      <c r="CP10" s="70">
        <v>1.084070796460177E-3</v>
      </c>
      <c r="CQ10" s="70">
        <v>0.13315460232350312</v>
      </c>
      <c r="CR10" s="70">
        <v>1</v>
      </c>
      <c r="CS10" s="70">
        <v>0.4</v>
      </c>
      <c r="CT10" s="70">
        <v>0.16062176165803108</v>
      </c>
      <c r="CU10" s="70">
        <v>0.21833053643648853</v>
      </c>
    </row>
    <row r="11" spans="1:99" x14ac:dyDescent="0.25">
      <c r="A11" s="53" t="s">
        <v>9</v>
      </c>
      <c r="B11" s="70">
        <v>0.48595396205698932</v>
      </c>
      <c r="C11" s="70">
        <v>0.88235294117647067</v>
      </c>
      <c r="D11" s="217">
        <v>0.86876049910410236</v>
      </c>
      <c r="E11" s="71">
        <v>0.72501306969615231</v>
      </c>
      <c r="F11" s="70">
        <v>0.49406608731807389</v>
      </c>
      <c r="G11" s="70">
        <v>0.39316006835975253</v>
      </c>
      <c r="H11" s="70">
        <v>0.76977359600117601</v>
      </c>
      <c r="I11" s="70">
        <v>0.79774872912127814</v>
      </c>
      <c r="J11" s="70">
        <v>0.88591193739978524</v>
      </c>
      <c r="K11" s="70">
        <v>0.54475298716512033</v>
      </c>
      <c r="L11" s="70">
        <v>0.61999824131375258</v>
      </c>
      <c r="M11" s="70">
        <v>1</v>
      </c>
      <c r="N11" s="71">
        <v>0.64273812634445171</v>
      </c>
      <c r="O11" s="71">
        <v>0.69797740967687094</v>
      </c>
      <c r="P11" s="71">
        <v>0.40007704498996183</v>
      </c>
      <c r="Q11" s="71">
        <v>0.38752783964365256</v>
      </c>
      <c r="R11" s="71">
        <v>0.56045340050377834</v>
      </c>
      <c r="S11" s="71">
        <v>0</v>
      </c>
      <c r="T11" s="70">
        <v>0</v>
      </c>
      <c r="U11" s="70">
        <v>2.9299014238773281E-2</v>
      </c>
      <c r="V11" s="70">
        <v>1.1494252873563218E-2</v>
      </c>
      <c r="W11" s="70">
        <v>1.2406947890818859E-3</v>
      </c>
      <c r="X11" s="70">
        <v>0.25562700964630225</v>
      </c>
      <c r="Y11" s="70">
        <v>0</v>
      </c>
      <c r="Z11" s="70">
        <v>0</v>
      </c>
      <c r="AA11" s="70">
        <v>0.45156746949601284</v>
      </c>
      <c r="AB11" s="70">
        <v>0.48005698005698011</v>
      </c>
      <c r="AC11" s="70">
        <v>0.52013036809815938</v>
      </c>
      <c r="AD11" s="70">
        <v>0.44883966244725737</v>
      </c>
      <c r="AE11" s="70">
        <v>0.82352941176470573</v>
      </c>
      <c r="AF11" s="70">
        <v>1</v>
      </c>
      <c r="AG11" s="70">
        <v>0.93333333333333324</v>
      </c>
      <c r="AH11" s="70">
        <v>1</v>
      </c>
      <c r="AI11" s="70">
        <v>0.33333333333333337</v>
      </c>
      <c r="AJ11" s="70">
        <v>0.78787878787878807</v>
      </c>
      <c r="AK11" s="70">
        <v>1</v>
      </c>
      <c r="AL11" s="70">
        <v>0.17982155113246398</v>
      </c>
      <c r="AM11" s="70">
        <v>0.82043762688923982</v>
      </c>
      <c r="AN11" s="70">
        <v>0.93719961550785014</v>
      </c>
      <c r="AO11" s="70">
        <v>0.49498259266844152</v>
      </c>
      <c r="AP11" s="70">
        <v>0.1743297496731111</v>
      </c>
      <c r="AQ11" s="219">
        <v>0.72146120698706817</v>
      </c>
      <c r="AR11" s="219">
        <v>0.78052130462771663</v>
      </c>
      <c r="AS11" s="219">
        <v>0.65458276333789334</v>
      </c>
      <c r="AT11" s="219">
        <v>0.74201305393335626</v>
      </c>
      <c r="AU11" s="70">
        <v>0.72477064220183485</v>
      </c>
      <c r="AV11" s="219">
        <v>0.84531143052703628</v>
      </c>
      <c r="AW11" s="219">
        <v>0.43333333333333335</v>
      </c>
      <c r="AX11" s="219">
        <v>0.85563380281690149</v>
      </c>
      <c r="AY11" s="70">
        <v>0.87068965517241381</v>
      </c>
      <c r="AZ11" s="70">
        <v>0.86792452830188671</v>
      </c>
      <c r="BA11" s="70">
        <v>0.2545399515738499</v>
      </c>
      <c r="BB11" s="70">
        <v>0.72535211267605604</v>
      </c>
      <c r="BC11" s="70">
        <v>0.71896955503512883</v>
      </c>
      <c r="BD11" s="70">
        <v>0.66571834992887635</v>
      </c>
      <c r="BE11" s="70">
        <v>0.51912435762340137</v>
      </c>
      <c r="BF11" s="219">
        <v>0.55682343870470319</v>
      </c>
      <c r="BG11" s="70">
        <v>0.62391930835734866</v>
      </c>
      <c r="BH11" s="221">
        <v>0.64613722312263655</v>
      </c>
      <c r="BI11" s="70">
        <v>0.68183056387905194</v>
      </c>
      <c r="BJ11" s="70">
        <v>0.9542334096109838</v>
      </c>
      <c r="BK11" s="70">
        <v>0.14261460101867568</v>
      </c>
      <c r="BL11" s="70">
        <v>0.37162471395881014</v>
      </c>
      <c r="BM11" s="70">
        <v>1</v>
      </c>
      <c r="BN11" s="70">
        <v>1</v>
      </c>
      <c r="BO11" s="70">
        <v>0.27662637418188907</v>
      </c>
      <c r="BP11" s="70">
        <v>0.5720749838396898</v>
      </c>
      <c r="BQ11" s="70">
        <v>0.58275862068965523</v>
      </c>
      <c r="BR11" s="70">
        <v>0.24999999999999994</v>
      </c>
      <c r="BS11" s="222">
        <v>0.54794520547945214</v>
      </c>
      <c r="BT11" s="222">
        <v>0.77272727272727271</v>
      </c>
      <c r="BU11" s="70">
        <v>0.63841807909604531</v>
      </c>
      <c r="BV11" s="70">
        <v>0.45502645502645506</v>
      </c>
      <c r="BW11" s="217">
        <v>0.25061786722524282</v>
      </c>
      <c r="BX11" s="71">
        <v>0.69184760915156296</v>
      </c>
      <c r="BY11" s="70">
        <v>0.42424242424242431</v>
      </c>
      <c r="BZ11" s="70">
        <v>0.26011560693641617</v>
      </c>
      <c r="CA11" s="70">
        <v>0</v>
      </c>
      <c r="CB11" s="70">
        <v>0.95715760495526492</v>
      </c>
      <c r="CC11" s="70">
        <v>0.69753979739507943</v>
      </c>
      <c r="CD11" s="70">
        <v>0.47368421052631576</v>
      </c>
      <c r="CE11" s="70">
        <v>0.32000000000000006</v>
      </c>
      <c r="CF11" s="70">
        <v>0.87323943661971837</v>
      </c>
      <c r="CG11" s="71">
        <v>0.54838709677419351</v>
      </c>
      <c r="CH11" s="71">
        <v>0.676056338028169</v>
      </c>
      <c r="CI11" s="71">
        <v>0.7846889952153111</v>
      </c>
      <c r="CJ11" s="71">
        <v>0.7150837988826817</v>
      </c>
      <c r="CK11" s="71">
        <v>0.65800865800865804</v>
      </c>
      <c r="CL11" s="71">
        <v>0.8689320388349514</v>
      </c>
      <c r="CM11" s="70">
        <v>0.6428571428571429</v>
      </c>
      <c r="CN11" s="70">
        <v>0.69993874854661298</v>
      </c>
      <c r="CO11" s="70">
        <v>5.8577203682801046E-3</v>
      </c>
      <c r="CP11" s="70">
        <v>2.2123893805309734E-2</v>
      </c>
      <c r="CQ11" s="70">
        <v>6.7917783735478104E-2</v>
      </c>
      <c r="CR11" s="70">
        <v>1</v>
      </c>
      <c r="CS11" s="70">
        <v>0.5</v>
      </c>
      <c r="CT11" s="70">
        <v>3.1088082901554404E-2</v>
      </c>
      <c r="CU11" s="70">
        <v>4.6004600687151009E-2</v>
      </c>
    </row>
    <row r="12" spans="1:99" x14ac:dyDescent="0.25">
      <c r="A12" s="53" t="s">
        <v>10</v>
      </c>
      <c r="B12" s="70">
        <v>0.56622453058506195</v>
      </c>
      <c r="C12" s="70">
        <v>1</v>
      </c>
      <c r="D12" s="217">
        <v>0.84867286756446825</v>
      </c>
      <c r="E12" s="71">
        <v>0.70162799529065589</v>
      </c>
      <c r="F12" s="70">
        <v>0.24546227165492157</v>
      </c>
      <c r="G12" s="70">
        <v>0.19280273470229456</v>
      </c>
      <c r="H12" s="70">
        <v>0.9550132314025287</v>
      </c>
      <c r="I12" s="70">
        <v>0.95479302832244006</v>
      </c>
      <c r="J12" s="70">
        <v>0.52584504127828757</v>
      </c>
      <c r="K12" s="70">
        <v>0.72067790802652798</v>
      </c>
      <c r="L12" s="70">
        <v>0.11097366961949097</v>
      </c>
      <c r="M12" s="70">
        <v>0.88873547931805308</v>
      </c>
      <c r="N12" s="71">
        <v>0.78355781687121029</v>
      </c>
      <c r="O12" s="71">
        <v>0.84813046270619963</v>
      </c>
      <c r="P12" s="71">
        <v>0.69539425789177711</v>
      </c>
      <c r="Q12" s="71">
        <v>0.43652561247216043</v>
      </c>
      <c r="R12" s="71">
        <v>0.19017632241813592</v>
      </c>
      <c r="S12" s="71">
        <v>1.6666666666666666E-2</v>
      </c>
      <c r="T12" s="70">
        <v>2.3333333333333331E-2</v>
      </c>
      <c r="U12" s="70">
        <v>4.6276013143483029E-2</v>
      </c>
      <c r="V12" s="70">
        <v>9.6264367816091961E-2</v>
      </c>
      <c r="W12" s="70">
        <v>3.1017369727047144E-2</v>
      </c>
      <c r="X12" s="70">
        <v>2.0900321543408363E-2</v>
      </c>
      <c r="Y12" s="70">
        <v>0</v>
      </c>
      <c r="Z12" s="70">
        <v>0</v>
      </c>
      <c r="AA12" s="70">
        <v>0.18084722676936363</v>
      </c>
      <c r="AB12" s="70">
        <v>0.21066793289015517</v>
      </c>
      <c r="AC12" s="70">
        <v>0.34624233128834359</v>
      </c>
      <c r="AD12" s="70">
        <v>0.18987341772151897</v>
      </c>
      <c r="AE12" s="70">
        <v>0.94117647058823528</v>
      </c>
      <c r="AF12" s="70">
        <v>0.92857142857142849</v>
      </c>
      <c r="AG12" s="70">
        <v>0.86666666666666681</v>
      </c>
      <c r="AH12" s="70">
        <v>1</v>
      </c>
      <c r="AI12" s="70">
        <v>0.73333333333333339</v>
      </c>
      <c r="AJ12" s="70">
        <v>0.75757575757575757</v>
      </c>
      <c r="AK12" s="70">
        <v>0.57894736842105277</v>
      </c>
      <c r="AL12" s="70">
        <v>4.3239533287577209E-2</v>
      </c>
      <c r="AM12" s="70">
        <v>1</v>
      </c>
      <c r="AN12" s="70">
        <v>1</v>
      </c>
      <c r="AO12" s="70">
        <v>0</v>
      </c>
      <c r="AP12" s="70">
        <v>8.1484851983773227E-2</v>
      </c>
      <c r="AQ12" s="219">
        <v>0.84799425602575673</v>
      </c>
      <c r="AR12" s="219">
        <v>0.65097362128615677</v>
      </c>
      <c r="AS12" s="219">
        <v>0.56178750569995439</v>
      </c>
      <c r="AT12" s="219">
        <v>0</v>
      </c>
      <c r="AU12" s="70">
        <v>0.95412844036697242</v>
      </c>
      <c r="AV12" s="219">
        <v>0.9917864476386038</v>
      </c>
      <c r="AW12" s="70">
        <v>0.3000000000000001</v>
      </c>
      <c r="AX12" s="219">
        <v>0.80798122065727696</v>
      </c>
      <c r="AY12" s="70">
        <v>0.9568965517241379</v>
      </c>
      <c r="AZ12" s="70">
        <v>0.90566037735849059</v>
      </c>
      <c r="BA12" s="70">
        <v>0.24303874092009689</v>
      </c>
      <c r="BB12" s="70">
        <v>0.823943661971831</v>
      </c>
      <c r="BC12" s="70">
        <v>0.94145199063231855</v>
      </c>
      <c r="BD12" s="70">
        <v>0.69416785206258902</v>
      </c>
      <c r="BE12" s="70">
        <v>0.41033129925409612</v>
      </c>
      <c r="BF12" s="219">
        <v>0.60370084811102542</v>
      </c>
      <c r="BG12" s="70">
        <v>0.73054755043227659</v>
      </c>
      <c r="BH12" s="221">
        <v>0.31604538087520273</v>
      </c>
      <c r="BI12" s="70">
        <v>0.64805230182511564</v>
      </c>
      <c r="BJ12" s="70">
        <v>0.91762013729977088</v>
      </c>
      <c r="BK12" s="70">
        <v>0.29598189020939447</v>
      </c>
      <c r="BL12" s="70">
        <v>0.56155606407322667</v>
      </c>
      <c r="BM12" s="70">
        <v>0.92496171516079639</v>
      </c>
      <c r="BN12" s="70">
        <v>1</v>
      </c>
      <c r="BO12" s="70">
        <v>0.50228019761996967</v>
      </c>
      <c r="BP12" s="70">
        <v>0.21913380736910149</v>
      </c>
      <c r="BQ12" s="70">
        <v>7.2413793103448268E-2</v>
      </c>
      <c r="BR12" s="70">
        <v>0.49999999999999989</v>
      </c>
      <c r="BS12" s="222">
        <v>0.54337899543378998</v>
      </c>
      <c r="BT12" s="222">
        <v>0.56818181818181823</v>
      </c>
      <c r="BU12" s="70">
        <v>0.67231638418079087</v>
      </c>
      <c r="BV12" s="70">
        <v>0.44973544973544977</v>
      </c>
      <c r="BW12" s="217">
        <v>0.82471260627268417</v>
      </c>
      <c r="BX12" s="71">
        <v>0.6741723214493146</v>
      </c>
      <c r="BY12" s="70">
        <v>0.45454545454545464</v>
      </c>
      <c r="BZ12" s="70">
        <v>0.27745664739884374</v>
      </c>
      <c r="CA12" s="70">
        <v>0.2466124661246612</v>
      </c>
      <c r="CB12" s="70">
        <v>0.97419132828630417</v>
      </c>
      <c r="CC12" s="70">
        <v>0.86324167872648372</v>
      </c>
      <c r="CD12" s="70">
        <v>0.51052631578947361</v>
      </c>
      <c r="CE12" s="70">
        <v>0.16000000000000011</v>
      </c>
      <c r="CF12" s="70">
        <v>0.9859154929577465</v>
      </c>
      <c r="CG12" s="71">
        <v>0.41935483870967744</v>
      </c>
      <c r="CH12" s="71">
        <v>0.85915492957746475</v>
      </c>
      <c r="CI12" s="71">
        <v>0.84688995215311014</v>
      </c>
      <c r="CJ12" s="71">
        <v>0.82122905027932969</v>
      </c>
      <c r="CK12" s="71">
        <v>0.70129870129870131</v>
      </c>
      <c r="CL12" s="71">
        <v>0.93203883495145623</v>
      </c>
      <c r="CM12" s="70">
        <v>0.69047619047619047</v>
      </c>
      <c r="CN12" s="70">
        <v>1</v>
      </c>
      <c r="CO12" s="70">
        <v>7.5713236386551839E-3</v>
      </c>
      <c r="CP12" s="70">
        <v>6.4159292035398233E-2</v>
      </c>
      <c r="CQ12" s="70">
        <v>0.32529043789097406</v>
      </c>
      <c r="CR12" s="70">
        <v>1</v>
      </c>
      <c r="CS12" s="70">
        <v>0.5</v>
      </c>
      <c r="CT12" s="70">
        <v>0.10362694300518134</v>
      </c>
      <c r="CU12" s="70">
        <v>5.5916742549997851E-2</v>
      </c>
    </row>
    <row r="13" spans="1:99" s="2" customFormat="1" x14ac:dyDescent="0.25">
      <c r="A13" s="53" t="s">
        <v>11</v>
      </c>
      <c r="B13" s="70">
        <v>0.12721961666850734</v>
      </c>
      <c r="C13" s="70">
        <v>0.6470588235294118</v>
      </c>
      <c r="D13" s="217">
        <v>0.38552902341001688</v>
      </c>
      <c r="E13" s="71">
        <v>0.69529953616095408</v>
      </c>
      <c r="F13" s="70">
        <v>0.38952743160137077</v>
      </c>
      <c r="G13" s="70">
        <v>0</v>
      </c>
      <c r="H13" s="70">
        <v>0</v>
      </c>
      <c r="I13" s="70">
        <v>0</v>
      </c>
      <c r="J13" s="70">
        <v>8.7614529634575597E-2</v>
      </c>
      <c r="K13" s="70">
        <v>0.55672254875089378</v>
      </c>
      <c r="L13" s="70">
        <v>0.23847337160641696</v>
      </c>
      <c r="M13" s="70">
        <v>0.6829448635626969</v>
      </c>
      <c r="N13" s="71">
        <v>0.76925261108725562</v>
      </c>
      <c r="O13" s="71">
        <v>0.89922795420929724</v>
      </c>
      <c r="P13" s="71">
        <v>0.97078239453049164</v>
      </c>
      <c r="Q13" s="71">
        <v>0.49888641425389751</v>
      </c>
      <c r="R13" s="71">
        <v>0</v>
      </c>
      <c r="S13" s="71">
        <v>0</v>
      </c>
      <c r="T13" s="70">
        <v>0</v>
      </c>
      <c r="U13" s="70">
        <v>1.3143483023001098E-2</v>
      </c>
      <c r="V13" s="70">
        <v>7.1839080459770123E-3</v>
      </c>
      <c r="W13" s="70">
        <v>1.2406947890818859E-3</v>
      </c>
      <c r="X13" s="70">
        <v>1.2861736334405146E-2</v>
      </c>
      <c r="Y13" s="70">
        <v>0</v>
      </c>
      <c r="Z13" s="70">
        <v>0</v>
      </c>
      <c r="AA13" s="70">
        <v>0.9147005474840465</v>
      </c>
      <c r="AB13" s="70">
        <v>1</v>
      </c>
      <c r="AC13" s="70">
        <v>0.69095092024539873</v>
      </c>
      <c r="AD13" s="70">
        <v>0.10706751054852319</v>
      </c>
      <c r="AE13" s="70">
        <v>0</v>
      </c>
      <c r="AF13" s="70">
        <v>0.35714285714285704</v>
      </c>
      <c r="AG13" s="70">
        <v>0</v>
      </c>
      <c r="AH13" s="70">
        <v>0.52941176470588247</v>
      </c>
      <c r="AI13" s="70">
        <v>0</v>
      </c>
      <c r="AJ13" s="70">
        <v>0</v>
      </c>
      <c r="AK13" s="70">
        <v>0.31578947368421073</v>
      </c>
      <c r="AL13" s="70">
        <v>0.29032258064516137</v>
      </c>
      <c r="AM13" s="70">
        <v>0.53530340627114825</v>
      </c>
      <c r="AN13" s="70">
        <v>0.81992950977250889</v>
      </c>
      <c r="AO13" s="70">
        <v>0.57526110997337698</v>
      </c>
      <c r="AP13" s="70">
        <v>0.42859760385263096</v>
      </c>
      <c r="AQ13" s="219">
        <v>0.90097819944162794</v>
      </c>
      <c r="AR13" s="219">
        <v>3.0548284268305272E-2</v>
      </c>
      <c r="AS13" s="219">
        <v>0.83287733698130417</v>
      </c>
      <c r="AT13" s="219">
        <v>0.97389213328752999</v>
      </c>
      <c r="AU13" s="70">
        <v>0.12844036697247696</v>
      </c>
      <c r="AV13" s="219">
        <v>0.10472279260780283</v>
      </c>
      <c r="AW13" s="70">
        <v>0.43333333333333335</v>
      </c>
      <c r="AX13" s="219">
        <v>0.31431924882629109</v>
      </c>
      <c r="AY13" s="70">
        <v>0.65517241379310343</v>
      </c>
      <c r="AZ13" s="70">
        <v>0.39622641509433959</v>
      </c>
      <c r="BA13" s="70">
        <v>0.15223970944309931</v>
      </c>
      <c r="BB13" s="70">
        <v>0</v>
      </c>
      <c r="BC13" s="70">
        <v>0.8231850117096019</v>
      </c>
      <c r="BD13" s="70">
        <v>0.97012802275960175</v>
      </c>
      <c r="BE13" s="70">
        <v>0</v>
      </c>
      <c r="BF13" s="219">
        <v>0.77702390131071708</v>
      </c>
      <c r="BG13" s="70">
        <v>0.78962536023054741</v>
      </c>
      <c r="BH13" s="220">
        <v>0.80226904376012986</v>
      </c>
      <c r="BI13" s="70">
        <v>0</v>
      </c>
      <c r="BJ13" s="70">
        <v>0.57665903890160164</v>
      </c>
      <c r="BK13" s="70">
        <v>1</v>
      </c>
      <c r="BL13" s="70">
        <v>1</v>
      </c>
      <c r="BM13" s="70">
        <v>0</v>
      </c>
      <c r="BN13" s="70">
        <v>0</v>
      </c>
      <c r="BO13" s="70">
        <v>3.6834685564151842E-2</v>
      </c>
      <c r="BP13" s="70">
        <v>9.0497737556561077E-3</v>
      </c>
      <c r="BQ13" s="70">
        <v>0.77241379310344827</v>
      </c>
      <c r="BR13" s="70">
        <v>0.19230769230769229</v>
      </c>
      <c r="BS13" s="70">
        <v>0.1963470319634702</v>
      </c>
      <c r="BT13" s="70">
        <v>0.29545454545454547</v>
      </c>
      <c r="BU13" s="70">
        <v>0.44632768361581932</v>
      </c>
      <c r="BV13" s="70">
        <v>0</v>
      </c>
      <c r="BW13" s="217">
        <v>0.94503451519980264</v>
      </c>
      <c r="BX13" s="71">
        <v>0.13271262721940943</v>
      </c>
      <c r="BY13" s="70">
        <v>7.5757575757575885E-2</v>
      </c>
      <c r="BZ13" s="70">
        <v>0.8554913294797688</v>
      </c>
      <c r="CA13" s="70">
        <v>0.62059620596205967</v>
      </c>
      <c r="CB13" s="70">
        <v>0.74948382656572621</v>
      </c>
      <c r="CC13" s="70">
        <v>0.9030390738060784</v>
      </c>
      <c r="CD13" s="70">
        <v>0.36842105263157893</v>
      </c>
      <c r="CE13" s="70">
        <v>0.20000000000000015</v>
      </c>
      <c r="CF13" s="70">
        <v>0.43661971830985918</v>
      </c>
      <c r="CG13" s="71">
        <v>0.12903225806451596</v>
      </c>
      <c r="CH13" s="71">
        <v>0.18309859154929575</v>
      </c>
      <c r="CI13" s="71">
        <v>0.15789473684210528</v>
      </c>
      <c r="CJ13" s="71">
        <v>5.5865921787709239E-3</v>
      </c>
      <c r="CK13" s="71">
        <v>0.13852813852813853</v>
      </c>
      <c r="CL13" s="71">
        <v>0.43203883495145634</v>
      </c>
      <c r="CM13" s="70">
        <v>9.5238095238095233E-2</v>
      </c>
      <c r="CN13" s="70">
        <v>0</v>
      </c>
      <c r="CO13" s="70">
        <v>0</v>
      </c>
      <c r="CP13" s="70">
        <v>0</v>
      </c>
      <c r="CQ13" s="70">
        <v>0</v>
      </c>
      <c r="CR13" s="70">
        <v>0</v>
      </c>
      <c r="CS13" s="70">
        <v>0</v>
      </c>
      <c r="CT13" s="70">
        <v>1.0362694300518135E-2</v>
      </c>
      <c r="CU13" s="70">
        <v>0</v>
      </c>
    </row>
    <row r="14" spans="1:99" x14ac:dyDescent="0.25">
      <c r="A14" s="53" t="s">
        <v>12</v>
      </c>
      <c r="B14" s="70">
        <v>0</v>
      </c>
      <c r="C14" s="70">
        <v>0.88235294117647067</v>
      </c>
      <c r="D14" s="217">
        <v>0.14538398154908347</v>
      </c>
      <c r="E14" s="71">
        <v>0.76044579907592824</v>
      </c>
      <c r="F14" s="70">
        <v>0.9629163047899375</v>
      </c>
      <c r="G14" s="70">
        <v>1</v>
      </c>
      <c r="H14" s="70">
        <v>0.19700088209350197</v>
      </c>
      <c r="I14" s="70">
        <v>0.24491648511256345</v>
      </c>
      <c r="J14" s="70">
        <v>0.32687480711344241</v>
      </c>
      <c r="K14" s="70">
        <v>0</v>
      </c>
      <c r="L14" s="70">
        <v>0.5321776372205026</v>
      </c>
      <c r="M14" s="70">
        <v>0.98050175647605053</v>
      </c>
      <c r="N14" s="71">
        <v>0.83255010388803319</v>
      </c>
      <c r="O14" s="71">
        <v>0.98875670914412117</v>
      </c>
      <c r="P14" s="71">
        <v>0.79129698836398044</v>
      </c>
      <c r="Q14" s="71">
        <v>0</v>
      </c>
      <c r="R14" s="71">
        <v>0.78085642317380344</v>
      </c>
      <c r="S14" s="71">
        <v>0</v>
      </c>
      <c r="T14" s="70">
        <v>0</v>
      </c>
      <c r="U14" s="70">
        <v>8.2146768893756855E-4</v>
      </c>
      <c r="V14" s="70">
        <v>1.7241379310344827E-2</v>
      </c>
      <c r="W14" s="70">
        <v>1.2406947890818859E-3</v>
      </c>
      <c r="X14" s="70">
        <v>0.10450160771704181</v>
      </c>
      <c r="Y14" s="70">
        <v>0</v>
      </c>
      <c r="Z14" s="70">
        <v>0</v>
      </c>
      <c r="AA14" s="70">
        <v>0.72920628431337808</v>
      </c>
      <c r="AB14" s="70">
        <v>0.80674264007597352</v>
      </c>
      <c r="AC14" s="70">
        <v>0.61023773006134963</v>
      </c>
      <c r="AD14" s="70">
        <v>0.58069620253164556</v>
      </c>
      <c r="AE14" s="70">
        <v>0.35294117647058826</v>
      </c>
      <c r="AF14" s="70">
        <v>0.35714285714285704</v>
      </c>
      <c r="AG14" s="70">
        <v>0.46666666666666679</v>
      </c>
      <c r="AH14" s="70">
        <v>0.55882352941176483</v>
      </c>
      <c r="AI14" s="70">
        <v>0.43333333333333335</v>
      </c>
      <c r="AJ14" s="70">
        <v>0.57575757575757591</v>
      </c>
      <c r="AK14" s="70">
        <v>0.42105263157894718</v>
      </c>
      <c r="AL14" s="70">
        <v>0.30473575840768702</v>
      </c>
      <c r="AM14" s="70">
        <v>0.57951725693661182</v>
      </c>
      <c r="AN14" s="70">
        <v>0.79750080102531251</v>
      </c>
      <c r="AO14" s="70">
        <v>0.31824697931599438</v>
      </c>
      <c r="AP14" s="70">
        <v>0.51972091948267529</v>
      </c>
      <c r="AQ14" s="219">
        <v>0.35035199426847358</v>
      </c>
      <c r="AR14" s="219">
        <v>0.49064838735831556</v>
      </c>
      <c r="AS14" s="219">
        <v>0.4270405836753306</v>
      </c>
      <c r="AT14" s="219">
        <v>0.83819993129508752</v>
      </c>
      <c r="AU14" s="70">
        <v>0.31192660550458706</v>
      </c>
      <c r="AV14" s="219">
        <v>0.14647501711156746</v>
      </c>
      <c r="AW14" s="70">
        <v>0.8666666666666667</v>
      </c>
      <c r="AX14" s="219">
        <v>0.5936619718309859</v>
      </c>
      <c r="AY14" s="70">
        <v>0.89655172413793105</v>
      </c>
      <c r="AZ14" s="70">
        <v>0.50943396226415094</v>
      </c>
      <c r="BA14" s="70">
        <v>0.26452784503631965</v>
      </c>
      <c r="BB14" s="70">
        <v>0.28873239436619674</v>
      </c>
      <c r="BC14" s="70">
        <v>0.87646370023419207</v>
      </c>
      <c r="BD14" s="70">
        <v>0</v>
      </c>
      <c r="BE14" s="70">
        <v>0.71310768327612983</v>
      </c>
      <c r="BF14" s="219">
        <v>0</v>
      </c>
      <c r="BG14" s="70">
        <v>3.2420749279538905E-2</v>
      </c>
      <c r="BH14" s="220">
        <v>0.69313884386817937</v>
      </c>
      <c r="BI14" s="70">
        <v>0.2470716426041949</v>
      </c>
      <c r="BJ14" s="70">
        <v>1</v>
      </c>
      <c r="BK14" s="70">
        <v>0</v>
      </c>
      <c r="BL14" s="70">
        <v>0</v>
      </c>
      <c r="BM14" s="70">
        <v>0.90250127616130682</v>
      </c>
      <c r="BN14" s="70">
        <v>0</v>
      </c>
      <c r="BO14" s="70">
        <v>0.10493520178455985</v>
      </c>
      <c r="BP14" s="70">
        <v>7.3044602456367153E-2</v>
      </c>
      <c r="BQ14" s="70">
        <v>0.39310344827586213</v>
      </c>
      <c r="BR14" s="70">
        <v>0.42307692307692307</v>
      </c>
      <c r="BS14" s="222">
        <v>0.33789954337899542</v>
      </c>
      <c r="BT14" s="222">
        <v>0.77272727272727271</v>
      </c>
      <c r="BU14" s="70">
        <v>0.37288135593220356</v>
      </c>
      <c r="BV14" s="70">
        <v>0.14814814814814814</v>
      </c>
      <c r="BW14" s="217">
        <v>0.31609197969495861</v>
      </c>
      <c r="BX14" s="71">
        <v>0.34440926265013455</v>
      </c>
      <c r="BY14" s="70">
        <v>0.51515151515151514</v>
      </c>
      <c r="BZ14" s="70">
        <v>0.40462427745664736</v>
      </c>
      <c r="CA14" s="70">
        <v>0.4613821138211382</v>
      </c>
      <c r="CB14" s="70">
        <v>0.68479008947006192</v>
      </c>
      <c r="CC14" s="70">
        <v>0.58827785817655565</v>
      </c>
      <c r="CD14" s="70">
        <v>0.56315789473684208</v>
      </c>
      <c r="CE14" s="70">
        <v>0.84000000000000008</v>
      </c>
      <c r="CF14" s="70">
        <v>0.63380281690140849</v>
      </c>
      <c r="CG14" s="71">
        <v>0.38709677419354849</v>
      </c>
      <c r="CH14" s="71">
        <v>0.36619718309859151</v>
      </c>
      <c r="CI14" s="71">
        <v>0.28708133971291872</v>
      </c>
      <c r="CJ14" s="71">
        <v>0.23463687150837989</v>
      </c>
      <c r="CK14" s="71">
        <v>0.32467532467532467</v>
      </c>
      <c r="CL14" s="71">
        <v>0.46116504854368934</v>
      </c>
      <c r="CM14" s="70">
        <v>0.33333333333333331</v>
      </c>
      <c r="CN14" s="70">
        <v>0.1505902394677891</v>
      </c>
      <c r="CO14" s="70">
        <v>5.0873646935335358E-3</v>
      </c>
      <c r="CP14" s="70">
        <v>1.2942477876106194E-2</v>
      </c>
      <c r="CQ14" s="70">
        <v>7.1492403932082215E-3</v>
      </c>
      <c r="CR14" s="70">
        <v>1</v>
      </c>
      <c r="CS14" s="70">
        <v>0.1</v>
      </c>
      <c r="CT14" s="70">
        <v>0</v>
      </c>
      <c r="CU14" s="70">
        <v>1.1828716371951707E-2</v>
      </c>
    </row>
    <row r="15" spans="1:99" x14ac:dyDescent="0.25">
      <c r="A15" s="53" t="s">
        <v>13</v>
      </c>
      <c r="B15" s="70">
        <v>0.18334166000221064</v>
      </c>
      <c r="C15" s="70">
        <v>0.11764705882352937</v>
      </c>
      <c r="D15" s="217">
        <v>0</v>
      </c>
      <c r="E15" s="71">
        <v>0.34588298898656616</v>
      </c>
      <c r="F15" s="70">
        <v>0.95166837127903203</v>
      </c>
      <c r="G15" s="70">
        <v>0.92111837161397747</v>
      </c>
      <c r="H15" s="70">
        <v>0.35989414877977066</v>
      </c>
      <c r="I15" s="70">
        <v>0.49455337690631807</v>
      </c>
      <c r="J15" s="70">
        <v>0.17472337746561281</v>
      </c>
      <c r="K15" s="70">
        <v>0.75488663794676703</v>
      </c>
      <c r="L15" s="70">
        <v>0.59816397413599032</v>
      </c>
      <c r="M15" s="70">
        <v>0.90411794571206061</v>
      </c>
      <c r="N15" s="71">
        <v>0.99852417109788094</v>
      </c>
      <c r="O15" s="71">
        <v>0.75934249407522603</v>
      </c>
      <c r="P15" s="71">
        <v>0</v>
      </c>
      <c r="Q15" s="71">
        <v>0.27394209354120269</v>
      </c>
      <c r="R15" s="71">
        <v>0.47858942065491178</v>
      </c>
      <c r="S15" s="71">
        <v>0</v>
      </c>
      <c r="T15" s="70">
        <v>0</v>
      </c>
      <c r="U15" s="70">
        <v>2.4917853231106249E-2</v>
      </c>
      <c r="V15" s="70">
        <v>5.7471264367816091E-3</v>
      </c>
      <c r="W15" s="70">
        <v>1.1166253101736972E-2</v>
      </c>
      <c r="X15" s="70">
        <v>0.10289389067524117</v>
      </c>
      <c r="Y15" s="70">
        <v>0</v>
      </c>
      <c r="Z15" s="70">
        <v>0</v>
      </c>
      <c r="AA15" s="70">
        <v>0.37998249075877749</v>
      </c>
      <c r="AB15" s="70">
        <v>0.43668882557771455</v>
      </c>
      <c r="AC15" s="70">
        <v>0.22584355828220859</v>
      </c>
      <c r="AD15" s="70">
        <v>0.22204641350210969</v>
      </c>
      <c r="AE15" s="70">
        <v>0.6470588235294118</v>
      </c>
      <c r="AF15" s="70">
        <v>0.6428571428571429</v>
      </c>
      <c r="AG15" s="70">
        <v>0.80000000000000016</v>
      </c>
      <c r="AH15" s="70">
        <v>0.26470588235294124</v>
      </c>
      <c r="AI15" s="70">
        <v>0.26666666666666666</v>
      </c>
      <c r="AJ15" s="70">
        <v>3.0303030303030332E-2</v>
      </c>
      <c r="AK15" s="70">
        <v>0.26315789473684204</v>
      </c>
      <c r="AL15" s="70">
        <v>0.3452299245024022</v>
      </c>
      <c r="AM15" s="70">
        <v>0.44980825625986903</v>
      </c>
      <c r="AN15" s="70">
        <v>0.91605254726049345</v>
      </c>
      <c r="AO15" s="70">
        <v>2.7442146221585157E-2</v>
      </c>
      <c r="AP15" s="70">
        <v>0.45196421057196134</v>
      </c>
      <c r="AQ15" s="219">
        <v>0.42848630008693434</v>
      </c>
      <c r="AR15" s="219">
        <v>0.27339679883853901</v>
      </c>
      <c r="AS15" s="219">
        <v>0.41472868217054265</v>
      </c>
      <c r="AT15" s="219">
        <v>0.74201305393335626</v>
      </c>
      <c r="AU15" s="70">
        <v>0.44954128440366964</v>
      </c>
      <c r="AV15" s="219">
        <v>0.82956878850102678</v>
      </c>
      <c r="AW15" s="70">
        <v>0.16666666666666663</v>
      </c>
      <c r="AX15" s="219">
        <v>0.5936619718309859</v>
      </c>
      <c r="AY15" s="70">
        <v>0.73275862068965525</v>
      </c>
      <c r="AZ15" s="70">
        <v>0.41509433962264158</v>
      </c>
      <c r="BA15" s="70">
        <v>0.12863196125907991</v>
      </c>
      <c r="BB15" s="70">
        <v>4.2253521126760153E-2</v>
      </c>
      <c r="BC15" s="70">
        <v>0.67564402810304447</v>
      </c>
      <c r="BD15" s="70">
        <v>7.7524893314367113E-2</v>
      </c>
      <c r="BE15" s="70">
        <v>0.6602088707401641</v>
      </c>
      <c r="BF15" s="219">
        <v>0.47632999228989981</v>
      </c>
      <c r="BG15" s="70">
        <v>0.50417867435158503</v>
      </c>
      <c r="BH15" s="220">
        <v>1</v>
      </c>
      <c r="BI15" s="70">
        <v>0.39117406701171348</v>
      </c>
      <c r="BJ15" s="70">
        <v>0.48627002288329507</v>
      </c>
      <c r="BK15" s="70">
        <v>0.84153933220147126</v>
      </c>
      <c r="BL15" s="70">
        <v>0.46453089244851264</v>
      </c>
      <c r="BM15" s="70">
        <v>0.82695252679938747</v>
      </c>
      <c r="BN15" s="70">
        <v>0</v>
      </c>
      <c r="BO15" s="70">
        <v>0.11111612992270813</v>
      </c>
      <c r="BP15" s="70">
        <v>3.6199095022624431E-2</v>
      </c>
      <c r="BQ15" s="70">
        <v>0</v>
      </c>
      <c r="BR15" s="70">
        <v>0.74999999999999989</v>
      </c>
      <c r="BS15" s="222">
        <v>0.27853881278538822</v>
      </c>
      <c r="BT15" s="222">
        <v>0.15909090909090909</v>
      </c>
      <c r="BU15" s="70">
        <v>5.6497175141241749E-3</v>
      </c>
      <c r="BV15" s="70">
        <v>0.14814814814814814</v>
      </c>
      <c r="BW15" s="217">
        <v>0.18965519877874856</v>
      </c>
      <c r="BX15" s="71">
        <v>0</v>
      </c>
      <c r="BY15" s="70">
        <v>0.30303030303030315</v>
      </c>
      <c r="BZ15" s="70">
        <v>0.21387283236994234</v>
      </c>
      <c r="CA15" s="70">
        <v>1</v>
      </c>
      <c r="CB15" s="70">
        <v>0.64452856159669636</v>
      </c>
      <c r="CC15" s="70">
        <v>0</v>
      </c>
      <c r="CD15" s="70">
        <v>0.5842105263157894</v>
      </c>
      <c r="CE15" s="70">
        <v>0</v>
      </c>
      <c r="CF15" s="70">
        <v>0.4929577464788733</v>
      </c>
      <c r="CG15" s="71">
        <v>0.25806451612903225</v>
      </c>
      <c r="CH15" s="71">
        <v>0.25352112676056338</v>
      </c>
      <c r="CI15" s="71">
        <v>0.2775119617224881</v>
      </c>
      <c r="CJ15" s="71">
        <v>0.18435754189944134</v>
      </c>
      <c r="CK15" s="71">
        <v>0.18181818181818182</v>
      </c>
      <c r="CL15" s="71">
        <v>0.59223300970873793</v>
      </c>
      <c r="CM15" s="70">
        <v>0.16666666666666666</v>
      </c>
      <c r="CN15" s="70">
        <v>0.22567512412086876</v>
      </c>
      <c r="CO15" s="70">
        <v>4.1987153573122922E-3</v>
      </c>
      <c r="CP15" s="70">
        <v>6.8584070796460173E-2</v>
      </c>
      <c r="CQ15" s="70">
        <v>5.3619302949061663E-3</v>
      </c>
      <c r="CR15" s="70">
        <v>1</v>
      </c>
      <c r="CS15" s="70">
        <v>0.1</v>
      </c>
      <c r="CT15" s="70">
        <v>1.0362694300518135E-2</v>
      </c>
      <c r="CU15" s="70">
        <v>5.990203670103935E-2</v>
      </c>
    </row>
    <row r="16" spans="1:99" x14ac:dyDescent="0.25">
      <c r="A16" s="53" t="s">
        <v>14</v>
      </c>
      <c r="B16" s="70">
        <v>0.62985622869650204</v>
      </c>
      <c r="C16" s="70">
        <v>0.70588235294117652</v>
      </c>
      <c r="D16" s="217">
        <v>0.99137777012547978</v>
      </c>
      <c r="E16" s="71">
        <v>1</v>
      </c>
      <c r="F16" s="70">
        <v>0.80785765810516441</v>
      </c>
      <c r="G16" s="70">
        <v>0.60925685383642592</v>
      </c>
      <c r="H16" s="70">
        <v>0.96530432225815921</v>
      </c>
      <c r="I16" s="70">
        <v>1</v>
      </c>
      <c r="J16" s="70">
        <v>0.42964655670307983</v>
      </c>
      <c r="K16" s="70">
        <v>0.82250057757499462</v>
      </c>
      <c r="L16" s="70">
        <v>0.95394223991509142</v>
      </c>
      <c r="M16" s="70">
        <v>0.27780860326772427</v>
      </c>
      <c r="N16" s="71">
        <v>0.68928774478978083</v>
      </c>
      <c r="O16" s="71">
        <v>0.51821204133044729</v>
      </c>
      <c r="P16" s="71">
        <v>0.17392309630393452</v>
      </c>
      <c r="Q16" s="71">
        <v>0.43875278396436523</v>
      </c>
      <c r="R16" s="71">
        <v>0.59445843828715361</v>
      </c>
      <c r="S16" s="71">
        <v>0.18333333333333335</v>
      </c>
      <c r="T16" s="70">
        <v>6.1007905138339917E-2</v>
      </c>
      <c r="U16" s="70">
        <v>1</v>
      </c>
      <c r="V16" s="70">
        <v>1</v>
      </c>
      <c r="W16" s="70">
        <v>0.95161290322580638</v>
      </c>
      <c r="X16" s="70">
        <v>9.8070739549839234E-2</v>
      </c>
      <c r="Y16" s="70">
        <v>0</v>
      </c>
      <c r="Z16" s="70">
        <v>0</v>
      </c>
      <c r="AA16" s="70">
        <v>0.58713152560226134</v>
      </c>
      <c r="AB16" s="70">
        <v>0.56805951250395703</v>
      </c>
      <c r="AC16" s="70">
        <v>0.75728527607361962</v>
      </c>
      <c r="AD16" s="70">
        <v>0.24419831223628691</v>
      </c>
      <c r="AE16" s="70">
        <v>0.94117647058823528</v>
      </c>
      <c r="AF16" s="70">
        <v>0.92857142857142849</v>
      </c>
      <c r="AG16" s="70">
        <v>1</v>
      </c>
      <c r="AH16" s="70">
        <v>0.79411764705882371</v>
      </c>
      <c r="AI16" s="70">
        <v>0.56666666666666665</v>
      </c>
      <c r="AJ16" s="70">
        <v>0.66666666666666674</v>
      </c>
      <c r="AK16" s="70">
        <v>0.52631578947368407</v>
      </c>
      <c r="AL16" s="70">
        <v>0.17570350034317089</v>
      </c>
      <c r="AM16" s="70">
        <v>0.4161967065192872</v>
      </c>
      <c r="AN16" s="70">
        <v>0.92438321050945216</v>
      </c>
      <c r="AO16" s="70">
        <v>1</v>
      </c>
      <c r="AP16" s="70">
        <v>0.35830905624951792</v>
      </c>
      <c r="AQ16" s="219">
        <v>0.54568071633544646</v>
      </c>
      <c r="AR16" s="219">
        <v>0.78977100623524854</v>
      </c>
      <c r="AS16" s="219">
        <v>0.36890104879160968</v>
      </c>
      <c r="AT16" s="219">
        <v>0.7007901064926142</v>
      </c>
      <c r="AU16" s="70">
        <v>0.6330275229357798</v>
      </c>
      <c r="AV16" s="219">
        <v>1</v>
      </c>
      <c r="AW16" s="70">
        <v>0.89999999999999991</v>
      </c>
      <c r="AX16" s="219">
        <v>0.85446009389671351</v>
      </c>
      <c r="AY16" s="70">
        <v>0</v>
      </c>
      <c r="AZ16" s="70">
        <v>0.92452830188679258</v>
      </c>
      <c r="BA16" s="70">
        <v>0.17705811138014532</v>
      </c>
      <c r="BB16" s="70">
        <v>0.85915492957746487</v>
      </c>
      <c r="BC16" s="70">
        <v>0.75995316159250592</v>
      </c>
      <c r="BD16" s="70">
        <v>0.96088193456614512</v>
      </c>
      <c r="BE16" s="70">
        <v>0.64999932737833177</v>
      </c>
      <c r="BF16" s="219">
        <v>0.60354664610639941</v>
      </c>
      <c r="BG16" s="70">
        <v>0.48126801152737747</v>
      </c>
      <c r="BH16" s="221">
        <v>0.41437061048082113</v>
      </c>
      <c r="BI16" s="70">
        <v>0.70117134295832195</v>
      </c>
      <c r="BJ16" s="70">
        <v>0.66933638443935928</v>
      </c>
      <c r="BK16" s="70">
        <v>0.36842105263157893</v>
      </c>
      <c r="BL16" s="70">
        <v>0.58901601830663619</v>
      </c>
      <c r="BM16" s="70">
        <v>0.82695252679938747</v>
      </c>
      <c r="BN16" s="70">
        <v>1</v>
      </c>
      <c r="BO16" s="70">
        <v>0.62106730446143021</v>
      </c>
      <c r="BP16" s="70">
        <v>0.43568196509372981</v>
      </c>
      <c r="BQ16" s="70">
        <v>0.13103448275862081</v>
      </c>
      <c r="BR16" s="70">
        <v>0</v>
      </c>
      <c r="BS16" s="222">
        <v>0.54337899543378998</v>
      </c>
      <c r="BT16" s="222">
        <v>0.63636363636363635</v>
      </c>
      <c r="BU16" s="70">
        <v>0.34463276836158169</v>
      </c>
      <c r="BV16" s="70">
        <v>0.28571428571428575</v>
      </c>
      <c r="BW16" s="217">
        <v>0.6005747531990917</v>
      </c>
      <c r="BX16" s="71">
        <v>0.88549223536567534</v>
      </c>
      <c r="BY16" s="70">
        <v>0.56060606060606077</v>
      </c>
      <c r="BZ16" s="70">
        <v>0.67630057803468202</v>
      </c>
      <c r="CA16" s="70">
        <v>0.49796747967479665</v>
      </c>
      <c r="CB16" s="70">
        <v>0.95715760495526492</v>
      </c>
      <c r="CC16" s="70">
        <v>0.47395079594790163</v>
      </c>
      <c r="CD16" s="70">
        <v>0.73947368421052639</v>
      </c>
      <c r="CE16" s="70">
        <v>0.87999999999999989</v>
      </c>
      <c r="CF16" s="70">
        <v>0.60563380281690149</v>
      </c>
      <c r="CG16" s="71">
        <v>0.64516129032258074</v>
      </c>
      <c r="CH16" s="71">
        <v>0.6901408450704225</v>
      </c>
      <c r="CI16" s="71">
        <v>0.52631578947368429</v>
      </c>
      <c r="CJ16" s="71">
        <v>0.39106145251396651</v>
      </c>
      <c r="CK16" s="71">
        <v>0.58008658008657998</v>
      </c>
      <c r="CL16" s="71">
        <v>0.78155339805825241</v>
      </c>
      <c r="CM16" s="70">
        <v>0.5714285714285714</v>
      </c>
      <c r="CN16" s="70">
        <v>0.66877513613778339</v>
      </c>
      <c r="CO16" s="70">
        <v>6.7902711944747129E-3</v>
      </c>
      <c r="CP16" s="70">
        <v>1</v>
      </c>
      <c r="CQ16" s="70">
        <v>1</v>
      </c>
      <c r="CR16" s="70">
        <v>1</v>
      </c>
      <c r="CS16" s="70">
        <v>1</v>
      </c>
      <c r="CT16" s="70">
        <v>0.57512953367875652</v>
      </c>
      <c r="CU16" s="70">
        <v>1</v>
      </c>
    </row>
    <row r="17" spans="1:99" s="2" customFormat="1" x14ac:dyDescent="0.25">
      <c r="A17" s="53" t="s">
        <v>15</v>
      </c>
      <c r="B17" s="70">
        <v>0.735313482035864</v>
      </c>
      <c r="C17" s="70">
        <v>0.82352941176470584</v>
      </c>
      <c r="D17" s="217">
        <v>0.79347001283004581</v>
      </c>
      <c r="E17" s="71">
        <v>0.96741889421564053</v>
      </c>
      <c r="F17" s="70">
        <v>0.90498281072404074</v>
      </c>
      <c r="G17" s="70">
        <v>0.69094581158237633</v>
      </c>
      <c r="H17" s="70">
        <v>0.66304028226992051</v>
      </c>
      <c r="I17" s="70">
        <v>0.63380537400145243</v>
      </c>
      <c r="J17" s="70">
        <v>0.522627379696186</v>
      </c>
      <c r="K17" s="70">
        <v>0.73478188688483859</v>
      </c>
      <c r="L17" s="70">
        <v>0.84866938731869912</v>
      </c>
      <c r="M17" s="70">
        <v>0.27992081784957062</v>
      </c>
      <c r="N17" s="71">
        <v>0.81618451242503454</v>
      </c>
      <c r="O17" s="71">
        <v>0.50243516521209586</v>
      </c>
      <c r="P17" s="71">
        <v>0.30997474841256467</v>
      </c>
      <c r="Q17" s="71">
        <v>0.34743875278396436</v>
      </c>
      <c r="R17" s="71">
        <v>0.77833753148614604</v>
      </c>
      <c r="S17" s="71">
        <v>1</v>
      </c>
      <c r="T17" s="70">
        <v>0.5744999999999999</v>
      </c>
      <c r="U17" s="70">
        <v>0.13499452354874042</v>
      </c>
      <c r="V17" s="70">
        <v>0.43247126436781608</v>
      </c>
      <c r="W17" s="70">
        <v>0.17369727047146399</v>
      </c>
      <c r="X17" s="70">
        <v>1</v>
      </c>
      <c r="Y17" s="70">
        <v>9.9160945842868053E-2</v>
      </c>
      <c r="Z17" s="70">
        <v>0</v>
      </c>
      <c r="AA17" s="70">
        <v>0.88868580297568689</v>
      </c>
      <c r="AB17" s="70">
        <v>0.83808167141500478</v>
      </c>
      <c r="AC17" s="70">
        <v>0.91104294478527603</v>
      </c>
      <c r="AD17" s="70">
        <v>0.17405063291139239</v>
      </c>
      <c r="AE17" s="70">
        <v>0.58823529411764697</v>
      </c>
      <c r="AF17" s="70">
        <v>0.71428571428571408</v>
      </c>
      <c r="AG17" s="70">
        <v>0.53333333333333355</v>
      </c>
      <c r="AH17" s="70">
        <v>0.4705882352941177</v>
      </c>
      <c r="AI17" s="70">
        <v>0.13333333333333333</v>
      </c>
      <c r="AJ17" s="70">
        <v>0.48484848484848492</v>
      </c>
      <c r="AK17" s="70">
        <v>0.42105263157894718</v>
      </c>
      <c r="AL17" s="70">
        <v>0.40150995195607414</v>
      </c>
      <c r="AM17" s="70">
        <v>0.66365892172343777</v>
      </c>
      <c r="AN17" s="70">
        <v>0.90900352451137456</v>
      </c>
      <c r="AO17" s="70">
        <v>0.64140896989555607</v>
      </c>
      <c r="AP17" s="70">
        <v>0.25180175121437237</v>
      </c>
      <c r="AQ17" s="219">
        <v>0.9422334764347674</v>
      </c>
      <c r="AR17" s="219">
        <v>0.68600013697572437</v>
      </c>
      <c r="AS17" s="219">
        <v>0.78932968536251724</v>
      </c>
      <c r="AT17" s="219">
        <v>0.84884919271727932</v>
      </c>
      <c r="AU17" s="70">
        <v>0.6330275229357798</v>
      </c>
      <c r="AV17" s="219">
        <v>0.85215605749486656</v>
      </c>
      <c r="AW17" s="219">
        <v>0.33333333333333343</v>
      </c>
      <c r="AX17" s="219">
        <v>0.7072769953051643</v>
      </c>
      <c r="AY17" s="70">
        <v>0.97413793103448265</v>
      </c>
      <c r="AZ17" s="70">
        <v>0.84905660377358494</v>
      </c>
      <c r="BA17" s="70">
        <v>4.9334140435835373E-2</v>
      </c>
      <c r="BB17" s="70">
        <v>0.54225352112676062</v>
      </c>
      <c r="BC17" s="70">
        <v>0.61358313817330223</v>
      </c>
      <c r="BD17" s="70">
        <v>0.80227596017069702</v>
      </c>
      <c r="BE17" s="70">
        <v>0.67879994882929418</v>
      </c>
      <c r="BF17" s="219">
        <v>0.51225905936777183</v>
      </c>
      <c r="BG17" s="70">
        <v>0.55331412103746391</v>
      </c>
      <c r="BH17" s="221">
        <v>0.6531604538087521</v>
      </c>
      <c r="BI17" s="70">
        <v>0.53827295014982279</v>
      </c>
      <c r="BJ17" s="70">
        <v>0.19336384439359278</v>
      </c>
      <c r="BK17" s="70">
        <v>0.3661573288058857</v>
      </c>
      <c r="BL17" s="70">
        <v>0.53592677345537765</v>
      </c>
      <c r="BM17" s="70">
        <v>0.86013272077590619</v>
      </c>
      <c r="BN17" s="70">
        <v>1</v>
      </c>
      <c r="BO17" s="70">
        <v>0.15864199809625046</v>
      </c>
      <c r="BP17" s="70">
        <v>0.19392372333548805</v>
      </c>
      <c r="BQ17" s="70">
        <v>0.21724137931034496</v>
      </c>
      <c r="BR17" s="70">
        <v>1.9230769230769162E-2</v>
      </c>
      <c r="BS17" s="70">
        <v>0.34703196347031973</v>
      </c>
      <c r="BT17" s="70">
        <v>0.18181818181818182</v>
      </c>
      <c r="BU17" s="70">
        <v>0.46892655367231656</v>
      </c>
      <c r="BV17" s="70">
        <v>0.2592592592592593</v>
      </c>
      <c r="BW17" s="217">
        <v>0.16954027280292147</v>
      </c>
      <c r="BX17" s="71">
        <v>0.14744410160234941</v>
      </c>
      <c r="BY17" s="70">
        <v>0.45454545454545464</v>
      </c>
      <c r="BZ17" s="70">
        <v>0.34104046242774555</v>
      </c>
      <c r="CA17" s="70">
        <v>0.38008130081300845</v>
      </c>
      <c r="CB17" s="70">
        <v>0.81434962147281487</v>
      </c>
      <c r="CC17" s="70">
        <v>0.1302460202604919</v>
      </c>
      <c r="CD17" s="70">
        <v>0.25263157894736848</v>
      </c>
      <c r="CE17" s="70">
        <v>0.20000000000000015</v>
      </c>
      <c r="CF17" s="70">
        <v>0.50704225352112675</v>
      </c>
      <c r="CG17" s="71">
        <v>0</v>
      </c>
      <c r="CH17" s="71">
        <v>0.47887323943661969</v>
      </c>
      <c r="CI17" s="71">
        <v>0.5119617224880384</v>
      </c>
      <c r="CJ17" s="71">
        <v>0.15642458100558659</v>
      </c>
      <c r="CK17" s="71">
        <v>0.31601731601731603</v>
      </c>
      <c r="CL17" s="71">
        <v>0.79126213592233008</v>
      </c>
      <c r="CM17" s="70">
        <v>0.30952380952380953</v>
      </c>
      <c r="CN17" s="70">
        <v>0.40798883547707948</v>
      </c>
      <c r="CO17" s="70">
        <v>5.6010477252227955E-3</v>
      </c>
      <c r="CP17" s="70">
        <v>0.41508849557522126</v>
      </c>
      <c r="CQ17" s="70">
        <v>0.45665773011617516</v>
      </c>
      <c r="CR17" s="70">
        <v>1</v>
      </c>
      <c r="CS17" s="70">
        <v>0.4</v>
      </c>
      <c r="CT17" s="70">
        <v>0.35233160621761656</v>
      </c>
      <c r="CU17" s="70">
        <v>0.23370446148570861</v>
      </c>
    </row>
    <row r="18" spans="1:99" x14ac:dyDescent="0.25">
      <c r="A18" s="53" t="s">
        <v>16</v>
      </c>
      <c r="B18" s="70">
        <v>0.85517319828784166</v>
      </c>
      <c r="C18" s="70">
        <v>0.82352941176470584</v>
      </c>
      <c r="D18" s="217">
        <v>8.3824799087053328E-2</v>
      </c>
      <c r="E18" s="71">
        <v>0.4245910667080422</v>
      </c>
      <c r="F18" s="70">
        <v>0.89511118970759807</v>
      </c>
      <c r="G18" s="70">
        <v>0.59040936000388222</v>
      </c>
      <c r="H18" s="70">
        <v>0.85269038518082907</v>
      </c>
      <c r="I18" s="70">
        <v>0.8692810457516339</v>
      </c>
      <c r="J18" s="70">
        <v>0.43561908498621493</v>
      </c>
      <c r="K18" s="70">
        <v>0.98221000331882768</v>
      </c>
      <c r="L18" s="70">
        <v>0.76507646080741976</v>
      </c>
      <c r="M18" s="70">
        <v>0.14635894327543988</v>
      </c>
      <c r="N18" s="71">
        <v>0.57095183370905955</v>
      </c>
      <c r="O18" s="71">
        <v>0.2383289824407544</v>
      </c>
      <c r="P18" s="71">
        <v>0.48697884096858085</v>
      </c>
      <c r="Q18" s="71">
        <v>0.33630289532293989</v>
      </c>
      <c r="R18" s="71">
        <v>0.4244332493702771</v>
      </c>
      <c r="S18" s="71">
        <v>1.6666666666666666E-2</v>
      </c>
      <c r="T18" s="70">
        <v>9.7297297297297303E-4</v>
      </c>
      <c r="U18" s="70">
        <v>6.7086527929901427E-2</v>
      </c>
      <c r="V18" s="70">
        <v>0</v>
      </c>
      <c r="W18" s="70">
        <v>6.699751861042183E-2</v>
      </c>
      <c r="X18" s="70">
        <v>0.24276527331189712</v>
      </c>
      <c r="Y18" s="70">
        <v>0.14263920671243327</v>
      </c>
      <c r="Z18" s="70">
        <v>0</v>
      </c>
      <c r="AA18" s="70">
        <v>0</v>
      </c>
      <c r="AB18" s="70">
        <v>0</v>
      </c>
      <c r="AC18" s="70">
        <v>0</v>
      </c>
      <c r="AD18" s="70">
        <v>0</v>
      </c>
      <c r="AE18" s="70">
        <v>0.82352941176470573</v>
      </c>
      <c r="AF18" s="70">
        <v>0.78571428571428559</v>
      </c>
      <c r="AG18" s="70">
        <v>0.86666666666666681</v>
      </c>
      <c r="AH18" s="70">
        <v>0.82352941176470595</v>
      </c>
      <c r="AI18" s="70">
        <v>0.46666666666666673</v>
      </c>
      <c r="AJ18" s="70">
        <v>0.24242424242424251</v>
      </c>
      <c r="AK18" s="70">
        <v>0</v>
      </c>
      <c r="AL18" s="70">
        <v>0.99107755662319841</v>
      </c>
      <c r="AM18" s="70">
        <v>0</v>
      </c>
      <c r="AN18" s="70">
        <v>0.94841396988144822</v>
      </c>
      <c r="AO18" s="70">
        <v>0.40569322138029901</v>
      </c>
      <c r="AP18" s="70">
        <v>7.8887517932587692E-2</v>
      </c>
      <c r="AQ18" s="219">
        <v>0.15264940316781214</v>
      </c>
      <c r="AR18" s="219">
        <v>0.59549888574193954</v>
      </c>
      <c r="AS18" s="219">
        <v>0</v>
      </c>
      <c r="AT18" s="219">
        <v>0.38131226382686356</v>
      </c>
      <c r="AU18" s="70">
        <v>0.44954128440366964</v>
      </c>
      <c r="AV18" s="219">
        <v>0.92950034223134848</v>
      </c>
      <c r="AW18" s="219">
        <v>0.8666666666666667</v>
      </c>
      <c r="AX18" s="219">
        <v>0.98333333333333328</v>
      </c>
      <c r="AY18" s="70">
        <v>0.91379310344827591</v>
      </c>
      <c r="AZ18" s="70">
        <v>0.83018867924528317</v>
      </c>
      <c r="BA18" s="70">
        <v>0.17947941888619853</v>
      </c>
      <c r="BB18" s="70">
        <v>0.71126760563380231</v>
      </c>
      <c r="BC18" s="70">
        <v>0.85948477751756447</v>
      </c>
      <c r="BD18" s="70">
        <v>0.71408250355618785</v>
      </c>
      <c r="BE18" s="70">
        <v>0.72519909353976264</v>
      </c>
      <c r="BF18" s="219">
        <v>0.23392444101773321</v>
      </c>
      <c r="BG18" s="70">
        <v>0.37463976945244953</v>
      </c>
      <c r="BH18" s="220">
        <v>0.41545110750945446</v>
      </c>
      <c r="BI18" s="70">
        <v>0.67692726777444834</v>
      </c>
      <c r="BJ18" s="70">
        <v>0.71853546910755151</v>
      </c>
      <c r="BK18" s="70">
        <v>0.37775891341256368</v>
      </c>
      <c r="BL18" s="70">
        <v>0.7272311212814645</v>
      </c>
      <c r="BM18" s="70">
        <v>0.88412455334354267</v>
      </c>
      <c r="BN18" s="70">
        <v>1</v>
      </c>
      <c r="BO18" s="70">
        <v>0.37977051810418111</v>
      </c>
      <c r="BP18" s="70">
        <v>0.77375565610859731</v>
      </c>
      <c r="BQ18" s="70">
        <v>0.27931034482758621</v>
      </c>
      <c r="BR18" s="70">
        <v>0.1538461538461538</v>
      </c>
      <c r="BS18" s="222">
        <v>0.55707762557077645</v>
      </c>
      <c r="BT18" s="222">
        <v>0.77272727272727271</v>
      </c>
      <c r="BU18" s="70">
        <v>0.52542372881355925</v>
      </c>
      <c r="BV18" s="70">
        <v>0.25396825396825395</v>
      </c>
      <c r="BW18" s="217">
        <v>0.43390810936945173</v>
      </c>
      <c r="BX18" s="71">
        <v>0.48531498881715202</v>
      </c>
      <c r="BY18" s="70">
        <v>0.63636363636363646</v>
      </c>
      <c r="BZ18" s="70">
        <v>1</v>
      </c>
      <c r="CA18" s="70">
        <v>0.66666666666666663</v>
      </c>
      <c r="CB18" s="70">
        <v>0.96834136269786653</v>
      </c>
      <c r="CC18" s="70">
        <v>0.81765557163531188</v>
      </c>
      <c r="CD18" s="70">
        <v>0.72631578947368425</v>
      </c>
      <c r="CE18" s="70">
        <v>0.84000000000000008</v>
      </c>
      <c r="CF18" s="70">
        <v>0.67605633802816911</v>
      </c>
      <c r="CG18" s="71">
        <v>0.77419354838709686</v>
      </c>
      <c r="CH18" s="71">
        <v>0.61971830985915488</v>
      </c>
      <c r="CI18" s="71">
        <v>0.6555023923444977</v>
      </c>
      <c r="CJ18" s="71">
        <v>0.52513966480446927</v>
      </c>
      <c r="CK18" s="71">
        <v>0.43722943722943725</v>
      </c>
      <c r="CL18" s="71">
        <v>0.80582524271844669</v>
      </c>
      <c r="CM18" s="70">
        <v>0.47619047619047616</v>
      </c>
      <c r="CN18" s="70">
        <v>0.55308301422316974</v>
      </c>
      <c r="CO18" s="70">
        <v>4.0287096296904631E-3</v>
      </c>
      <c r="CP18" s="70">
        <v>0.15707964601769911</v>
      </c>
      <c r="CQ18" s="70">
        <v>3.6639857015192137E-2</v>
      </c>
      <c r="CR18" s="70">
        <v>1</v>
      </c>
      <c r="CS18" s="70">
        <v>0.3</v>
      </c>
      <c r="CT18" s="70">
        <v>7.7720207253886009E-2</v>
      </c>
      <c r="CU18" s="70">
        <v>0.12827424273734075</v>
      </c>
    </row>
    <row r="19" spans="1:99" x14ac:dyDescent="0.25">
      <c r="A19" s="53" t="s">
        <v>17</v>
      </c>
      <c r="B19" s="70">
        <v>0.91999886818611532</v>
      </c>
      <c r="C19" s="70">
        <v>0.82352941176470584</v>
      </c>
      <c r="D19" s="217">
        <v>0.55752575127594051</v>
      </c>
      <c r="E19" s="71">
        <v>0</v>
      </c>
      <c r="F19" s="70">
        <v>0.84961790733993625</v>
      </c>
      <c r="G19" s="70">
        <v>0.96230370338373861</v>
      </c>
      <c r="H19" s="70">
        <v>1</v>
      </c>
      <c r="I19" s="70">
        <v>0.98474945533769054</v>
      </c>
      <c r="J19" s="70">
        <v>0.33698067773479923</v>
      </c>
      <c r="K19" s="70">
        <v>0.99918392413290602</v>
      </c>
      <c r="L19" s="70">
        <v>0.94439831961015563</v>
      </c>
      <c r="M19" s="70">
        <v>0.77625374786019108</v>
      </c>
      <c r="N19" s="71">
        <v>1</v>
      </c>
      <c r="O19" s="71">
        <v>0.91318661611250895</v>
      </c>
      <c r="P19" s="71">
        <v>0.56919093149790601</v>
      </c>
      <c r="Q19" s="71">
        <v>0.32516703786191536</v>
      </c>
      <c r="R19" s="71">
        <v>0.55667506297229219</v>
      </c>
      <c r="S19" s="71">
        <v>0</v>
      </c>
      <c r="T19" s="70">
        <v>0</v>
      </c>
      <c r="U19" s="70">
        <v>3.6144578313253017E-2</v>
      </c>
      <c r="V19" s="70">
        <v>0</v>
      </c>
      <c r="W19" s="70">
        <v>4.7146401985111663E-2</v>
      </c>
      <c r="X19" s="70">
        <v>0.18006430868167206</v>
      </c>
      <c r="Y19" s="70">
        <v>5.2631578947368418E-2</v>
      </c>
      <c r="Z19" s="70">
        <v>0</v>
      </c>
      <c r="AA19" s="70">
        <v>0.13652620752870215</v>
      </c>
      <c r="AB19" s="70">
        <v>0.16096866096866103</v>
      </c>
      <c r="AC19" s="70">
        <v>0.32093558282208579</v>
      </c>
      <c r="AD19" s="70">
        <v>0.13976793248945146</v>
      </c>
      <c r="AE19" s="70">
        <v>1</v>
      </c>
      <c r="AF19" s="70">
        <v>0.71428571428571408</v>
      </c>
      <c r="AG19" s="70">
        <v>1</v>
      </c>
      <c r="AH19" s="70">
        <v>0.55882352941176483</v>
      </c>
      <c r="AI19" s="70">
        <v>0.76666666666666683</v>
      </c>
      <c r="AJ19" s="70">
        <v>0.7272727272727274</v>
      </c>
      <c r="AK19" s="70">
        <v>0.42105263157894718</v>
      </c>
      <c r="AL19" s="70">
        <v>0</v>
      </c>
      <c r="AM19" s="70">
        <v>0.55109406722309939</v>
      </c>
      <c r="AN19" s="70">
        <v>0.95033643063120798</v>
      </c>
      <c r="AO19" s="70">
        <v>0.66024984640589812</v>
      </c>
      <c r="AP19" s="70">
        <v>0</v>
      </c>
      <c r="AQ19" s="219">
        <v>0.65354842687637538</v>
      </c>
      <c r="AR19" s="219">
        <v>0.81863508493772541</v>
      </c>
      <c r="AS19" s="219">
        <v>0.50524395804833566</v>
      </c>
      <c r="AT19" s="219">
        <v>0.77293026451391278</v>
      </c>
      <c r="AU19" s="70">
        <v>0.54128440366972475</v>
      </c>
      <c r="AV19" s="219">
        <v>0.98904859685147162</v>
      </c>
      <c r="AW19" s="70">
        <v>0.76666666666666661</v>
      </c>
      <c r="AX19" s="219">
        <v>0.77136150234741785</v>
      </c>
      <c r="AY19" s="70">
        <v>1</v>
      </c>
      <c r="AZ19" s="70">
        <v>1</v>
      </c>
      <c r="BA19" s="70">
        <v>0.14951573849878938</v>
      </c>
      <c r="BB19" s="70">
        <v>0.95070422535211252</v>
      </c>
      <c r="BC19" s="70">
        <v>0.74824355971896961</v>
      </c>
      <c r="BD19" s="70">
        <v>0.86273115220483643</v>
      </c>
      <c r="BE19" s="70">
        <v>0.9042119273109317</v>
      </c>
      <c r="BF19" s="219">
        <v>0.2131071703932152</v>
      </c>
      <c r="BG19" s="70">
        <v>0.18011527377521613</v>
      </c>
      <c r="BH19" s="220">
        <v>0.43598055105348466</v>
      </c>
      <c r="BI19" s="70">
        <v>0.8430945246526832</v>
      </c>
      <c r="BJ19" s="70">
        <v>0.56521739130434789</v>
      </c>
      <c r="BK19" s="70">
        <v>0.38596491228070173</v>
      </c>
      <c r="BL19" s="70">
        <v>0.74050343249427919</v>
      </c>
      <c r="BM19" s="70">
        <v>0.8476263399693722</v>
      </c>
      <c r="BN19" s="70">
        <v>1</v>
      </c>
      <c r="BO19" s="70">
        <v>1</v>
      </c>
      <c r="BP19" s="70">
        <v>0.13057530704589529</v>
      </c>
      <c r="BQ19" s="70">
        <v>0.1344827586206897</v>
      </c>
      <c r="BR19" s="70">
        <v>0.1538461538461538</v>
      </c>
      <c r="BS19" s="222">
        <v>0.7351598173515983</v>
      </c>
      <c r="BT19" s="222">
        <v>0.68181818181818177</v>
      </c>
      <c r="BU19" s="70">
        <v>0.6610169491525425</v>
      </c>
      <c r="BV19" s="70">
        <v>1</v>
      </c>
      <c r="BW19" s="217">
        <v>0.76436790507761898</v>
      </c>
      <c r="BX19" s="71">
        <v>0.96558000857457282</v>
      </c>
      <c r="BY19" s="70">
        <v>0.69696969696969702</v>
      </c>
      <c r="BZ19" s="70">
        <v>0.95375722543352592</v>
      </c>
      <c r="CA19" s="70">
        <v>0.2601626016260164</v>
      </c>
      <c r="CB19" s="70">
        <v>1</v>
      </c>
      <c r="CC19" s="70">
        <v>1</v>
      </c>
      <c r="CD19" s="70">
        <v>0.80789473684210522</v>
      </c>
      <c r="CE19" s="70">
        <v>0.72</v>
      </c>
      <c r="CF19" s="70">
        <v>0.92957746478873238</v>
      </c>
      <c r="CG19" s="71">
        <v>0.83870967741935487</v>
      </c>
      <c r="CH19" s="71">
        <v>1</v>
      </c>
      <c r="CI19" s="71">
        <v>0.80861244019138756</v>
      </c>
      <c r="CJ19" s="71">
        <v>0.88826815642458101</v>
      </c>
      <c r="CK19" s="71">
        <v>0.64502164502164505</v>
      </c>
      <c r="CL19" s="71">
        <v>0.90291262135922334</v>
      </c>
      <c r="CM19" s="70">
        <v>0.59523809523809523</v>
      </c>
      <c r="CN19" s="70">
        <v>0.53518425377196488</v>
      </c>
      <c r="CO19" s="70">
        <v>2.2876426097888061E-3</v>
      </c>
      <c r="CP19" s="70">
        <v>8.4070796460176997E-2</v>
      </c>
      <c r="CQ19" s="70">
        <v>8.0428954423592495E-3</v>
      </c>
      <c r="CR19" s="70">
        <v>1</v>
      </c>
      <c r="CS19" s="70">
        <v>0.2</v>
      </c>
      <c r="CT19" s="70">
        <v>2.072538860103627E-2</v>
      </c>
      <c r="CU19" s="70">
        <v>2.1939826827047319E-2</v>
      </c>
    </row>
    <row r="20" spans="1:99" x14ac:dyDescent="0.25">
      <c r="A20" s="218" t="s">
        <v>18</v>
      </c>
      <c r="B20" s="70">
        <v>0.28019271644957577</v>
      </c>
      <c r="C20" s="70">
        <v>1</v>
      </c>
      <c r="D20" s="217">
        <v>0.42378349432936119</v>
      </c>
      <c r="E20" s="71">
        <v>0.69760906465988981</v>
      </c>
      <c r="F20" s="70">
        <v>0.64654767238268795</v>
      </c>
      <c r="G20" s="70">
        <v>0.44339091798011887</v>
      </c>
      <c r="H20" s="70">
        <v>0.75477800646868565</v>
      </c>
      <c r="I20" s="70">
        <v>0.80392156862745101</v>
      </c>
      <c r="J20" s="70">
        <v>0.24969173606567913</v>
      </c>
      <c r="K20" s="70">
        <v>0.74379467528984256</v>
      </c>
      <c r="L20" s="70">
        <v>0</v>
      </c>
      <c r="M20" s="70">
        <v>0.70709579909074294</v>
      </c>
      <c r="N20" s="71">
        <v>0.74164803019540493</v>
      </c>
      <c r="O20" s="71">
        <v>0.82449433046605514</v>
      </c>
      <c r="P20" s="71">
        <v>1</v>
      </c>
      <c r="Q20" s="71">
        <v>1</v>
      </c>
      <c r="R20" s="71">
        <v>0.79345088161209065</v>
      </c>
      <c r="S20" s="71">
        <v>0.66666666666666674</v>
      </c>
      <c r="T20" s="70">
        <v>4.6715953307392998E-2</v>
      </c>
      <c r="U20" s="70">
        <v>0.77929901423877335</v>
      </c>
      <c r="V20" s="70">
        <v>0.25287356321839083</v>
      </c>
      <c r="W20" s="70">
        <v>1</v>
      </c>
      <c r="X20" s="70">
        <v>0.71221864951768488</v>
      </c>
      <c r="Y20" s="70">
        <v>1</v>
      </c>
      <c r="Z20" s="70">
        <v>0</v>
      </c>
      <c r="AA20" s="70">
        <v>1</v>
      </c>
      <c r="AB20" s="70">
        <v>0.83966445077556195</v>
      </c>
      <c r="AC20" s="70">
        <v>1</v>
      </c>
      <c r="AD20" s="70">
        <v>0.16613924050632911</v>
      </c>
      <c r="AE20" s="70">
        <v>0.29411764705882348</v>
      </c>
      <c r="AF20" s="70">
        <v>0.21428571428571441</v>
      </c>
      <c r="AG20" s="70">
        <v>0.33333333333333331</v>
      </c>
      <c r="AH20" s="70">
        <v>0.88235294117647067</v>
      </c>
      <c r="AI20" s="70">
        <v>0.13333333333333333</v>
      </c>
      <c r="AJ20" s="70">
        <v>0.48484848484848492</v>
      </c>
      <c r="AK20" s="70">
        <v>0.10526315789473692</v>
      </c>
      <c r="AL20" s="70">
        <v>4.7357584076870254E-2</v>
      </c>
      <c r="AM20" s="70">
        <v>0.68215655312429502</v>
      </c>
      <c r="AN20" s="70">
        <v>0</v>
      </c>
      <c r="AO20" s="70">
        <v>0.72004915011263571</v>
      </c>
      <c r="AP20" s="70">
        <v>0.20369447241731828</v>
      </c>
      <c r="AQ20" s="219">
        <v>1</v>
      </c>
      <c r="AR20" s="219">
        <v>0</v>
      </c>
      <c r="AS20" s="219">
        <v>1</v>
      </c>
      <c r="AT20" s="219">
        <v>1</v>
      </c>
      <c r="AU20" s="70">
        <v>0</v>
      </c>
      <c r="AV20" s="219">
        <v>0.35934291581108829</v>
      </c>
      <c r="AW20" s="70">
        <v>0</v>
      </c>
      <c r="AX20" s="219">
        <v>0.23873239436619723</v>
      </c>
      <c r="AY20" s="70">
        <v>0.9568965517241379</v>
      </c>
      <c r="AZ20" s="70">
        <v>0</v>
      </c>
      <c r="BA20" s="70">
        <v>0.17312348668280869</v>
      </c>
      <c r="BB20" s="70">
        <v>2.1126760563380077E-2</v>
      </c>
      <c r="BC20" s="70">
        <v>0</v>
      </c>
      <c r="BD20" s="70">
        <v>0.5007112375533429</v>
      </c>
      <c r="BE20" s="70">
        <v>0.38858913837620501</v>
      </c>
      <c r="BF20" s="219">
        <v>0.51811873554356214</v>
      </c>
      <c r="BG20" s="70">
        <v>0.54899135446685876</v>
      </c>
      <c r="BH20" s="220">
        <v>0</v>
      </c>
      <c r="BI20" s="70">
        <v>0.34895123944429285</v>
      </c>
      <c r="BJ20" s="70">
        <v>0.65102974828375282</v>
      </c>
      <c r="BK20" s="70">
        <v>0.24391624221844935</v>
      </c>
      <c r="BL20" s="70">
        <v>0.29519450800915342</v>
      </c>
      <c r="BM20" s="70">
        <v>0.6978050025523227</v>
      </c>
      <c r="BN20" s="70">
        <v>0</v>
      </c>
      <c r="BO20" s="70">
        <v>0.12640789066032013</v>
      </c>
      <c r="BP20" s="70">
        <v>4.1370394311570781E-2</v>
      </c>
      <c r="BQ20" s="70">
        <v>0.39310344827586213</v>
      </c>
      <c r="BR20" s="70">
        <v>3.8461538461538408E-2</v>
      </c>
      <c r="BS20" s="222">
        <v>0.34703196347031973</v>
      </c>
      <c r="BT20" s="222">
        <v>0.59090909090909094</v>
      </c>
      <c r="BU20" s="70">
        <v>0.44632768361581932</v>
      </c>
      <c r="BV20" s="70">
        <v>0</v>
      </c>
      <c r="BW20" s="217">
        <v>0.65583908335456198</v>
      </c>
      <c r="BX20" s="71">
        <v>0.35263377705689697</v>
      </c>
      <c r="BY20" s="70">
        <v>0.36363636363636365</v>
      </c>
      <c r="BZ20" s="70">
        <v>0.86127167630057788</v>
      </c>
      <c r="CA20" s="70">
        <v>0.73983739837398355</v>
      </c>
      <c r="CB20" s="70">
        <v>0.88093599449415005</v>
      </c>
      <c r="CC20" s="70">
        <v>0.54413892908827788</v>
      </c>
      <c r="CD20" s="70">
        <v>1</v>
      </c>
      <c r="CE20" s="70">
        <v>0.60000000000000009</v>
      </c>
      <c r="CF20" s="70">
        <v>0.25352112676056349</v>
      </c>
      <c r="CG20" s="71">
        <v>0.32258064516129037</v>
      </c>
      <c r="CH20" s="71">
        <v>0.15492957746478869</v>
      </c>
      <c r="CI20" s="71">
        <v>0</v>
      </c>
      <c r="CJ20" s="71">
        <v>0</v>
      </c>
      <c r="CK20" s="71">
        <v>0</v>
      </c>
      <c r="CL20" s="71">
        <v>0</v>
      </c>
      <c r="CM20" s="70">
        <v>0</v>
      </c>
      <c r="CN20" s="70">
        <v>0.19535568827003857</v>
      </c>
      <c r="CO20" s="70">
        <v>1</v>
      </c>
      <c r="CP20" s="70">
        <v>0.11061946902654868</v>
      </c>
      <c r="CQ20" s="70">
        <v>7.1492403932082213E-2</v>
      </c>
      <c r="CR20" s="70">
        <v>0</v>
      </c>
      <c r="CS20" s="70">
        <v>0.6</v>
      </c>
      <c r="CT20" s="70">
        <v>1</v>
      </c>
      <c r="CU20" s="70">
        <v>0.25392795587336986</v>
      </c>
    </row>
    <row r="21" spans="1:99" x14ac:dyDescent="0.25">
      <c r="B21" s="10"/>
      <c r="C21" s="10"/>
      <c r="D21" s="10"/>
      <c r="E21" s="10"/>
      <c r="F21" s="10"/>
      <c r="G21" s="10"/>
      <c r="H21" s="10"/>
      <c r="I21" s="10"/>
      <c r="J21" s="10"/>
      <c r="K21" s="10"/>
      <c r="L21" s="10"/>
      <c r="M21" s="10"/>
      <c r="N21" s="10"/>
      <c r="O21" s="10"/>
      <c r="P21" s="10"/>
      <c r="Q21" s="10"/>
      <c r="R21" s="10"/>
    </row>
    <row r="22" spans="1:99" x14ac:dyDescent="0.25">
      <c r="B22" s="10"/>
      <c r="C22" s="10"/>
      <c r="D22" s="10"/>
      <c r="E22" s="10"/>
      <c r="F22" s="10"/>
      <c r="G22" s="10"/>
      <c r="H22" s="10"/>
      <c r="I22" s="10"/>
      <c r="J22" s="10"/>
      <c r="K22" s="10"/>
      <c r="L22" s="10"/>
      <c r="M22" s="10"/>
      <c r="N22" s="10"/>
      <c r="O22" s="10"/>
      <c r="P22" s="10"/>
      <c r="Q22" s="10"/>
      <c r="R22" s="10"/>
    </row>
    <row r="23" spans="1:99" x14ac:dyDescent="0.25">
      <c r="B23" s="10"/>
      <c r="C23" s="10"/>
      <c r="D23" s="10"/>
      <c r="E23" s="10"/>
      <c r="F23" s="10"/>
      <c r="G23" s="10"/>
      <c r="H23" s="10"/>
      <c r="I23" s="10"/>
      <c r="J23" s="10"/>
      <c r="K23" s="10"/>
      <c r="L23" s="10"/>
      <c r="M23" s="10"/>
      <c r="N23" s="10"/>
      <c r="O23" s="10"/>
      <c r="P23" s="10"/>
      <c r="Q23" s="10"/>
      <c r="R23" s="10"/>
    </row>
    <row r="24" spans="1:99" x14ac:dyDescent="0.25">
      <c r="B24" s="264" t="s">
        <v>104</v>
      </c>
      <c r="C24" s="265" t="s">
        <v>23</v>
      </c>
      <c r="D24" s="266" t="s">
        <v>128</v>
      </c>
      <c r="E24" t="s">
        <v>153</v>
      </c>
      <c r="F24" t="s">
        <v>105</v>
      </c>
      <c r="G24" t="s">
        <v>154</v>
      </c>
      <c r="H24" t="s">
        <v>109</v>
      </c>
      <c r="I24" t="s">
        <v>146</v>
      </c>
      <c r="J24" t="s">
        <v>106</v>
      </c>
      <c r="K24" t="s">
        <v>145</v>
      </c>
      <c r="L24" t="s">
        <v>80</v>
      </c>
      <c r="M24" t="s">
        <v>155</v>
      </c>
      <c r="N24" t="s">
        <v>152</v>
      </c>
    </row>
    <row r="25" spans="1:99" x14ac:dyDescent="0.25">
      <c r="A25" s="53" t="s">
        <v>2</v>
      </c>
      <c r="B25" s="10">
        <f>B4*0.5+C4*0.5</f>
        <v>0</v>
      </c>
      <c r="C25" s="10">
        <f>D4*$D$2+E4*$D$2+F4*$D$2+G4*$D$2+H4*$D$2+I4*$D$2</f>
        <v>0.59473096833823325</v>
      </c>
      <c r="D25" s="10">
        <f>J4*$J$2+K4*0.125+L4*0.125+M4*0.125+N4*0.125+O4*0.125+P4*0.125+Q4*0.125</f>
        <v>0.57989375232547558</v>
      </c>
      <c r="E25" s="10">
        <f>R4*$R$2+S4*$S$2+T4*$T$2+U4*$U$2+V4*$V$2+W4*$W$2+X4*$X$2+Y4*$Y$2+Z4*$Z$2</f>
        <v>0.28862935448389782</v>
      </c>
      <c r="F25" s="10">
        <f>AA4*0.25+AB4*0.25+AC4*0.25+AD4*0.25</f>
        <v>0.80947100581378595</v>
      </c>
      <c r="G25" s="10">
        <f>AE4*$AE$2+AF4*$AF$2+AG4*$AG$2+AH4*$AH$2+AI4*$AI$2+AJ4*$AJ$2+AK4*$AK$2</f>
        <v>0.28588717783764223</v>
      </c>
      <c r="H25" s="10">
        <f>AL4*$AL$2+AM4*$AM$2+AN4*$AN$2+AO4*$AO$2+AP4*$AP$2+AQ4*$AQ$2+AR4*$AR$2+AS4*$AS$2+AT4*$AT$2</f>
        <v>0.73195475569525525</v>
      </c>
      <c r="I25" s="10">
        <f t="shared" ref="I25:I41" si="10">AU4*$AU$2+AV4*$AV$2+AW4*$AW$2+AX4*$AX$2+AY4*$AY$2+AZ4*$AZ$2+BA4*$BA$2+BB4*$BB$2</f>
        <v>0.37091866926246209</v>
      </c>
      <c r="J25" s="10">
        <f>BC4*$BC$2+BD4*$BD$2+BE4*$BE$2+BF4*$BF$2+BG4*$BG$2+BH4*$BH$2+BI4*$BI$2+BJ4*$BJ$2+BK4*$BK$2+BL4*$BL$2+BM4*$BM$2+BN4*$BN$2</f>
        <v>0.35164580022075947</v>
      </c>
      <c r="K25" s="10">
        <f>BO4*$BO$2+BP4*$BP$2+BQ4*$BQ$2+BR4*$BR$2+BS4*$BS$2</f>
        <v>4.5066312997347473E-2</v>
      </c>
      <c r="L25" s="10">
        <f>BT4*$BT$2+BU4*$BU$2+BV4*$BV$2+BW4*$BW$2+BX4*$BX$2+BY4*$BY$2+BZ4*$BZ$2+CA4*$CA$2+CB4*$CB$2+CC4*$CC$2+CD4*$CD$2+CE4*$CE$2</f>
        <v>0.34791176153557063</v>
      </c>
      <c r="M25" s="10">
        <f t="shared" ref="M25:M41" si="11">CF4*$CF$2+CG4*$CG$2+CH4*$CH$2+CI4*$CI$2+CJ4*$CJ$2+CK4*$CK$2+CL4*$CL$2+CM4*$CM$2</f>
        <v>0.30029016737266784</v>
      </c>
      <c r="N25" s="10">
        <f>CN4*$CN$2+CO4*$CO$2+CP4*$CP$2+CQ4*$CQ$2+CR4*$CR$2+CS4*$CS$2+CT4*$CT$2+CU4*$CU$2</f>
        <v>0.17108900564041596</v>
      </c>
      <c r="O25" s="10"/>
      <c r="P25" s="10"/>
      <c r="Q25" s="10"/>
      <c r="R25" s="10"/>
    </row>
    <row r="26" spans="1:99" x14ac:dyDescent="0.25">
      <c r="A26" s="53" t="s">
        <v>3</v>
      </c>
      <c r="B26" s="10">
        <f t="shared" ref="B26:B41" si="12">B5*0.5+C5*0.5</f>
        <v>0.68467519751539263</v>
      </c>
      <c r="C26" s="10">
        <f t="shared" ref="C26:C40" si="13">D5*$D$2+E5*$D$2+F5*$D$2+G5*$D$2+H5*$D$2+I5*$D$2</f>
        <v>0.82407537528023234</v>
      </c>
      <c r="D26" s="10">
        <f t="shared" ref="D26:D41" si="14">J5*$J$2+K5*0.125+L5*0.125+M5*0.125+N5*0.125+O5*0.125+P5*0.125+Q5*0.125</f>
        <v>0.62759451120191545</v>
      </c>
      <c r="E26" s="10">
        <f t="shared" ref="E26:E41" si="15">R5*$R$2+S5*$S$2+T5*$T$2+U5*$U$2+V5*$V$2+W5*$W$2+X5*$X$2+Y5*$Y$2+Z5*$Z$2</f>
        <v>0.16565449275783173</v>
      </c>
      <c r="F26" s="10">
        <f t="shared" ref="F26:F41" si="16">AA5*0.25+AB5*0.25+AC5*0.25+AD5*0.25</f>
        <v>0.43563665396703921</v>
      </c>
      <c r="G26" s="10">
        <f t="shared" ref="G26:G41" si="17">AE5*$AE$2+AF5*$AF$2+AG5*$AG$2+AH5*$AH$2+AI5*$AI$2+AJ5*$AJ$2+AK5*$AK$2</f>
        <v>0.57430570314250107</v>
      </c>
      <c r="H26" s="10">
        <f t="shared" ref="H26:H41" si="18">AL5*$AL$2+AM5*$AM$2+AN5*$AN$2+AO5*$AO$2+AP5*$AP$2+AQ5*$AQ$2+AR5*$AR$2+AS5*$AS$2+AT5*$AT$2</f>
        <v>0.63215590562462354</v>
      </c>
      <c r="I26" s="10">
        <f t="shared" si="10"/>
        <v>0.62317891726330732</v>
      </c>
      <c r="J26" s="10">
        <f t="shared" ref="J26:J41" si="19">BC5*$BC$2+BD5*$BD$2+BE5*$BE$2+BF5*$BF$2+BG5*$BG$2+BH5*$BH$2+BI5*$BI$2+BJ5*$BJ$2+BK5*$BK$2+BL5*$BL$2+BM5*$BM$2+BN5*$BN$2</f>
        <v>0.64675592744344845</v>
      </c>
      <c r="K26" s="10">
        <f t="shared" ref="K26:K41" si="20">BO5*$BO$2+BP5*$BP$2+BQ5*$BQ$2+BR5*$BR$2+BS5*$BS$2</f>
        <v>0.49024189702672849</v>
      </c>
      <c r="L26" s="10">
        <f t="shared" ref="L26:L41" si="21">BT5*$BT$2+BU5*$BU$2+BV5*$BV$2+BW5*$BW$2+BX5*$BX$2+BY5*$BY$2+BZ5*$BZ$2+CA5*$CA$2+CB5*$CB$2+CC5*$CC$2+CD5*$CD$2+CE5*$CE$2</f>
        <v>0.35246534503593108</v>
      </c>
      <c r="M26" s="10">
        <f t="shared" si="11"/>
        <v>0.40656169372677081</v>
      </c>
      <c r="N26" s="10">
        <f t="shared" ref="N26:N41" si="22">CN5*$CN$2+CO5*$CO$2+CP5*$CP$2+CQ5*$CQ$2+CR5*$CR$2+CS5*$CS$2+CT5*$CT$2+CU5*$CU$2</f>
        <v>0.27539364714064979</v>
      </c>
      <c r="O26" s="10"/>
      <c r="P26" s="10"/>
      <c r="Q26" s="10"/>
      <c r="R26" s="10"/>
    </row>
    <row r="27" spans="1:99" x14ac:dyDescent="0.25">
      <c r="A27" s="53" t="s">
        <v>4</v>
      </c>
      <c r="B27" s="10">
        <f t="shared" si="12"/>
        <v>0.69409467053152651</v>
      </c>
      <c r="C27" s="10">
        <f t="shared" si="13"/>
        <v>0.89729132337909256</v>
      </c>
      <c r="D27" s="10">
        <f t="shared" si="14"/>
        <v>0.57938750750188195</v>
      </c>
      <c r="E27" s="10">
        <f t="shared" si="15"/>
        <v>0.26118579368992817</v>
      </c>
      <c r="F27" s="10">
        <f t="shared" si="16"/>
        <v>0.59528451508197588</v>
      </c>
      <c r="G27" s="10">
        <f t="shared" si="17"/>
        <v>0.68180516225629006</v>
      </c>
      <c r="H27" s="10">
        <f t="shared" si="18"/>
        <v>0.61579844914792592</v>
      </c>
      <c r="I27" s="10">
        <f t="shared" si="10"/>
        <v>0.59135632483572287</v>
      </c>
      <c r="J27" s="10">
        <f t="shared" si="19"/>
        <v>0.54269984778330782</v>
      </c>
      <c r="K27" s="10">
        <f t="shared" si="20"/>
        <v>0.31035296077880048</v>
      </c>
      <c r="L27" s="10">
        <f t="shared" si="21"/>
        <v>0.54946813911003189</v>
      </c>
      <c r="M27" s="10">
        <f t="shared" si="11"/>
        <v>0.57990490547914042</v>
      </c>
      <c r="N27" s="10">
        <f t="shared" si="22"/>
        <v>0.23500363432486102</v>
      </c>
      <c r="O27" s="10"/>
      <c r="P27" s="10"/>
      <c r="Q27" s="10"/>
      <c r="R27" s="10"/>
    </row>
    <row r="28" spans="1:99" x14ac:dyDescent="0.25">
      <c r="A28" s="53" t="s">
        <v>5</v>
      </c>
      <c r="B28" s="10">
        <f t="shared" si="12"/>
        <v>0.79411764705882359</v>
      </c>
      <c r="C28" s="10">
        <f t="shared" si="13"/>
        <v>0.8228933245437432</v>
      </c>
      <c r="D28" s="10">
        <f t="shared" si="14"/>
        <v>0.46615097046686005</v>
      </c>
      <c r="E28" s="10">
        <f t="shared" si="15"/>
        <v>0.20158907443604326</v>
      </c>
      <c r="F28" s="10">
        <f t="shared" si="16"/>
        <v>0.31951983667037209</v>
      </c>
      <c r="G28" s="10">
        <f t="shared" si="17"/>
        <v>0.65959876773675974</v>
      </c>
      <c r="H28" s="10">
        <f t="shared" si="18"/>
        <v>0.6412882985991285</v>
      </c>
      <c r="I28" s="10">
        <f t="shared" si="10"/>
        <v>0.80754543542317958</v>
      </c>
      <c r="J28" s="10">
        <f t="shared" si="19"/>
        <v>0.65155656202254875</v>
      </c>
      <c r="K28" s="10">
        <f t="shared" si="20"/>
        <v>0.67453173694504975</v>
      </c>
      <c r="L28" s="10">
        <f t="shared" si="21"/>
        <v>0.72073968614456241</v>
      </c>
      <c r="M28" s="10">
        <f t="shared" si="11"/>
        <v>0.70373948583657464</v>
      </c>
      <c r="N28" s="10">
        <f t="shared" si="22"/>
        <v>0.37508374826665641</v>
      </c>
      <c r="O28" s="10"/>
      <c r="P28" s="10"/>
      <c r="Q28" s="10"/>
      <c r="R28" s="10"/>
    </row>
    <row r="29" spans="1:99" x14ac:dyDescent="0.25">
      <c r="A29" s="53" t="s">
        <v>6</v>
      </c>
      <c r="B29" s="10">
        <f t="shared" si="12"/>
        <v>0.74947925414124128</v>
      </c>
      <c r="C29" s="10">
        <f t="shared" si="13"/>
        <v>0.65713307763282269</v>
      </c>
      <c r="D29" s="10">
        <f t="shared" si="14"/>
        <v>0.64738822767041604</v>
      </c>
      <c r="E29" s="10">
        <f t="shared" si="15"/>
        <v>0.12798709255615859</v>
      </c>
      <c r="F29" s="10">
        <f t="shared" si="16"/>
        <v>0.43830583577345777</v>
      </c>
      <c r="G29" s="10">
        <f t="shared" si="17"/>
        <v>0.78395989974937352</v>
      </c>
      <c r="H29" s="10">
        <f t="shared" si="18"/>
        <v>0.29904518114071288</v>
      </c>
      <c r="I29" s="10">
        <f t="shared" si="10"/>
        <v>0.83348783246030245</v>
      </c>
      <c r="J29" s="10">
        <f t="shared" si="19"/>
        <v>0.72758161307141145</v>
      </c>
      <c r="K29" s="10">
        <f t="shared" si="20"/>
        <v>0.81470909064274011</v>
      </c>
      <c r="L29" s="10">
        <f t="shared" si="21"/>
        <v>0.68958263123662766</v>
      </c>
      <c r="M29" s="10">
        <f t="shared" si="11"/>
        <v>0.91920210583891693</v>
      </c>
      <c r="N29" s="10">
        <f t="shared" si="22"/>
        <v>0.324143162379534</v>
      </c>
      <c r="O29" s="10"/>
      <c r="P29" s="10"/>
      <c r="Q29" s="10"/>
      <c r="R29" s="10"/>
    </row>
    <row r="30" spans="1:99" x14ac:dyDescent="0.25">
      <c r="A30" s="53" t="s">
        <v>7</v>
      </c>
      <c r="B30" s="10">
        <f t="shared" si="12"/>
        <v>0.42517356912428234</v>
      </c>
      <c r="C30" s="10">
        <f t="shared" si="13"/>
        <v>0.24504257942906257</v>
      </c>
      <c r="D30" s="10">
        <f t="shared" si="14"/>
        <v>0.55853033331102364</v>
      </c>
      <c r="E30" s="10">
        <f t="shared" si="15"/>
        <v>9.7064675708239692E-2</v>
      </c>
      <c r="F30" s="10">
        <f t="shared" si="16"/>
        <v>0.62530556613699839</v>
      </c>
      <c r="G30" s="10">
        <f t="shared" si="17"/>
        <v>0.411528439126847</v>
      </c>
      <c r="H30" s="10">
        <f t="shared" si="18"/>
        <v>0.38632347061383732</v>
      </c>
      <c r="I30" s="10">
        <f t="shared" si="10"/>
        <v>0.33806736465765319</v>
      </c>
      <c r="J30" s="10">
        <f t="shared" si="19"/>
        <v>0.4433686913604149</v>
      </c>
      <c r="K30" s="10">
        <f t="shared" si="20"/>
        <v>0.21313910504441821</v>
      </c>
      <c r="L30" s="10">
        <f t="shared" si="21"/>
        <v>0.25676193656051072</v>
      </c>
      <c r="M30" s="10">
        <f t="shared" si="11"/>
        <v>0.37166871767102183</v>
      </c>
      <c r="N30" s="10">
        <f t="shared" si="22"/>
        <v>5.0848637126219572E-2</v>
      </c>
      <c r="O30" s="10"/>
      <c r="P30" s="10"/>
      <c r="Q30" s="10"/>
      <c r="R30" s="10"/>
    </row>
    <row r="31" spans="1:99" x14ac:dyDescent="0.25">
      <c r="A31" s="53" t="s">
        <v>8</v>
      </c>
      <c r="B31" s="10">
        <f t="shared" si="12"/>
        <v>0.79586866385936061</v>
      </c>
      <c r="C31" s="10">
        <f t="shared" si="13"/>
        <v>0.8338740023528517</v>
      </c>
      <c r="D31" s="10">
        <f t="shared" si="14"/>
        <v>0.57074630150046968</v>
      </c>
      <c r="E31" s="10">
        <f t="shared" si="15"/>
        <v>0.13856061877291309</v>
      </c>
      <c r="F31" s="10">
        <f t="shared" si="16"/>
        <v>0.34578794534585638</v>
      </c>
      <c r="G31" s="10">
        <f t="shared" si="17"/>
        <v>0.53368524443270127</v>
      </c>
      <c r="H31" s="10">
        <f t="shared" si="18"/>
        <v>0.66513320040636215</v>
      </c>
      <c r="I31" s="10">
        <f t="shared" si="10"/>
        <v>0.64811116269253566</v>
      </c>
      <c r="J31" s="10">
        <f t="shared" si="19"/>
        <v>0.60606776805872964</v>
      </c>
      <c r="K31" s="10">
        <f t="shared" si="20"/>
        <v>0.55040165028660037</v>
      </c>
      <c r="L31" s="10">
        <f t="shared" si="21"/>
        <v>0.61496031220073033</v>
      </c>
      <c r="M31" s="10">
        <f t="shared" si="11"/>
        <v>0.52660047674719512</v>
      </c>
      <c r="N31" s="10">
        <f t="shared" si="22"/>
        <v>0.28963057533357645</v>
      </c>
      <c r="O31" s="10"/>
      <c r="P31" s="10"/>
      <c r="Q31" s="10"/>
      <c r="R31" s="10"/>
    </row>
    <row r="32" spans="1:99" x14ac:dyDescent="0.25">
      <c r="A32" s="53" t="s">
        <v>9</v>
      </c>
      <c r="B32" s="10">
        <f t="shared" si="12"/>
        <v>0.68415345161673002</v>
      </c>
      <c r="C32" s="10">
        <f t="shared" si="13"/>
        <v>0.67475367493342253</v>
      </c>
      <c r="D32" s="10">
        <f t="shared" si="14"/>
        <v>0.64737294831669945</v>
      </c>
      <c r="E32" s="10">
        <f t="shared" si="15"/>
        <v>9.5346041339055443E-2</v>
      </c>
      <c r="F32" s="10">
        <f t="shared" si="16"/>
        <v>0.47514862002460245</v>
      </c>
      <c r="G32" s="10">
        <f t="shared" si="17"/>
        <v>0.83972498090145131</v>
      </c>
      <c r="H32" s="10">
        <f t="shared" si="18"/>
        <v>0.61170549608412672</v>
      </c>
      <c r="I32" s="10">
        <f t="shared" si="10"/>
        <v>0.69719443207541409</v>
      </c>
      <c r="J32" s="10">
        <f t="shared" si="19"/>
        <v>0.60623042471073973</v>
      </c>
      <c r="K32" s="10">
        <f t="shared" si="20"/>
        <v>0.44588103683813729</v>
      </c>
      <c r="L32" s="10">
        <f t="shared" si="21"/>
        <v>0.49511474394017324</v>
      </c>
      <c r="M32" s="10">
        <f t="shared" si="11"/>
        <v>0.72090668815260328</v>
      </c>
      <c r="N32" s="10">
        <f t="shared" si="22"/>
        <v>0.29661635375554835</v>
      </c>
      <c r="O32" s="10"/>
      <c r="P32" s="10"/>
      <c r="Q32" s="10"/>
      <c r="R32" s="10"/>
    </row>
    <row r="33" spans="1:18" x14ac:dyDescent="0.25">
      <c r="A33" s="53" t="s">
        <v>10</v>
      </c>
      <c r="B33" s="10">
        <f t="shared" si="12"/>
        <v>0.78311226529253097</v>
      </c>
      <c r="C33" s="10">
        <f t="shared" si="13"/>
        <v>0.64972868815621809</v>
      </c>
      <c r="D33" s="10">
        <f t="shared" si="14"/>
        <v>0.62623003102296348</v>
      </c>
      <c r="E33" s="10">
        <f t="shared" si="15"/>
        <v>4.7181599405351812E-2</v>
      </c>
      <c r="F33" s="10">
        <f t="shared" si="16"/>
        <v>0.23190772716734534</v>
      </c>
      <c r="G33" s="10">
        <f t="shared" si="17"/>
        <v>0.82946728930806768</v>
      </c>
      <c r="H33" s="10">
        <f t="shared" si="18"/>
        <v>0.46505330758702429</v>
      </c>
      <c r="I33" s="10">
        <f t="shared" si="10"/>
        <v>0.74792943007967627</v>
      </c>
      <c r="J33" s="10">
        <f t="shared" si="19"/>
        <v>0.61880130999506244</v>
      </c>
      <c r="K33" s="10">
        <f t="shared" si="20"/>
        <v>0.3674413587052619</v>
      </c>
      <c r="L33" s="10">
        <f t="shared" si="21"/>
        <v>0.55630770589093981</v>
      </c>
      <c r="M33" s="10">
        <f t="shared" si="11"/>
        <v>0.7820447488004596</v>
      </c>
      <c r="N33" s="10">
        <f t="shared" si="22"/>
        <v>0.38207059239002583</v>
      </c>
      <c r="O33" s="10"/>
      <c r="P33" s="10"/>
      <c r="Q33" s="10"/>
      <c r="R33" s="10"/>
    </row>
    <row r="34" spans="1:18" x14ac:dyDescent="0.25">
      <c r="A34" s="53" t="s">
        <v>11</v>
      </c>
      <c r="B34" s="10">
        <f t="shared" si="12"/>
        <v>0.38713922009895957</v>
      </c>
      <c r="C34" s="10">
        <f t="shared" si="13"/>
        <v>0.24505933186205692</v>
      </c>
      <c r="D34" s="10">
        <f t="shared" si="14"/>
        <v>0.58798808595444063</v>
      </c>
      <c r="E34" s="10">
        <f t="shared" si="15"/>
        <v>3.8255357991627934E-3</v>
      </c>
      <c r="F34" s="10">
        <f t="shared" si="16"/>
        <v>0.67817974456949215</v>
      </c>
      <c r="G34" s="10">
        <f t="shared" si="17"/>
        <v>0.17176344221899287</v>
      </c>
      <c r="H34" s="10">
        <f t="shared" si="18"/>
        <v>0.59863446272151033</v>
      </c>
      <c r="I34" s="10">
        <f t="shared" si="10"/>
        <v>0.27305678500880581</v>
      </c>
      <c r="J34" s="10">
        <f t="shared" si="19"/>
        <v>0.51837618297478461</v>
      </c>
      <c r="K34" s="10">
        <f t="shared" si="20"/>
        <v>0.24139059533888377</v>
      </c>
      <c r="L34" s="10">
        <f t="shared" si="21"/>
        <v>0.46602653630769703</v>
      </c>
      <c r="M34" s="10">
        <f t="shared" si="11"/>
        <v>0.19725462070777966</v>
      </c>
      <c r="N34" s="10">
        <f t="shared" si="22"/>
        <v>1.2953367875647669E-3</v>
      </c>
      <c r="O34" s="10"/>
      <c r="P34" s="10"/>
      <c r="Q34" s="10"/>
      <c r="R34" s="10"/>
    </row>
    <row r="35" spans="1:18" x14ac:dyDescent="0.25">
      <c r="A35" s="53" t="s">
        <v>12</v>
      </c>
      <c r="B35" s="10">
        <f t="shared" si="12"/>
        <v>0.44117647058823534</v>
      </c>
      <c r="C35" s="10">
        <f t="shared" si="13"/>
        <v>0.55177724210350232</v>
      </c>
      <c r="D35" s="10">
        <f t="shared" si="14"/>
        <v>0.55651975027576628</v>
      </c>
      <c r="E35" s="10">
        <f t="shared" si="15"/>
        <v>0.10051795251991216</v>
      </c>
      <c r="F35" s="10">
        <f t="shared" si="16"/>
        <v>0.68172071424558678</v>
      </c>
      <c r="G35" s="10">
        <f t="shared" si="17"/>
        <v>0.4522453957659619</v>
      </c>
      <c r="H35" s="10">
        <f t="shared" si="18"/>
        <v>0.51399584575172086</v>
      </c>
      <c r="I35" s="10">
        <f t="shared" si="10"/>
        <v>0.48474702336480069</v>
      </c>
      <c r="J35" s="10">
        <f t="shared" si="19"/>
        <v>0.34343876118642636</v>
      </c>
      <c r="K35" s="10">
        <f t="shared" si="20"/>
        <v>0.26641194379454153</v>
      </c>
      <c r="L35" s="10">
        <f t="shared" si="21"/>
        <v>0.50097014733045653</v>
      </c>
      <c r="M35" s="10">
        <f t="shared" si="11"/>
        <v>0.37849858649589935</v>
      </c>
      <c r="N35" s="10">
        <f t="shared" si="22"/>
        <v>0.16094975485032362</v>
      </c>
      <c r="O35" s="10"/>
      <c r="P35" s="10"/>
      <c r="Q35" s="10"/>
      <c r="R35" s="10"/>
    </row>
    <row r="36" spans="1:18" x14ac:dyDescent="0.25">
      <c r="A36" s="53" t="s">
        <v>13</v>
      </c>
      <c r="B36" s="10">
        <f t="shared" si="12"/>
        <v>0.15049435941287001</v>
      </c>
      <c r="C36" s="10">
        <f t="shared" si="13"/>
        <v>0.5121862095942773</v>
      </c>
      <c r="D36" s="10">
        <f t="shared" si="14"/>
        <v>0.55796258674684251</v>
      </c>
      <c r="E36" s="10">
        <f t="shared" si="15"/>
        <v>6.9257171566641976E-2</v>
      </c>
      <c r="F36" s="10">
        <f t="shared" si="16"/>
        <v>0.31614032203020259</v>
      </c>
      <c r="G36" s="10">
        <f t="shared" si="17"/>
        <v>0.41639277720657641</v>
      </c>
      <c r="H36" s="10">
        <f t="shared" si="18"/>
        <v>0.44990243553840925</v>
      </c>
      <c r="I36" s="10">
        <f t="shared" si="10"/>
        <v>0.41977214426256071</v>
      </c>
      <c r="J36" s="10">
        <f t="shared" si="19"/>
        <v>0.49264256154949543</v>
      </c>
      <c r="K36" s="10">
        <f t="shared" si="20"/>
        <v>0.23517080754614417</v>
      </c>
      <c r="L36" s="10">
        <f t="shared" si="21"/>
        <v>0.27068218307038844</v>
      </c>
      <c r="M36" s="10">
        <f t="shared" si="11"/>
        <v>0.3008913438979981</v>
      </c>
      <c r="N36" s="10">
        <f t="shared" si="22"/>
        <v>0.18426057144638813</v>
      </c>
      <c r="O36" s="10"/>
      <c r="P36" s="10"/>
      <c r="Q36" s="10"/>
      <c r="R36" s="10"/>
    </row>
    <row r="37" spans="1:18" x14ac:dyDescent="0.25">
      <c r="A37" s="53" t="s">
        <v>14</v>
      </c>
      <c r="B37" s="10">
        <f t="shared" si="12"/>
        <v>0.66786929081883928</v>
      </c>
      <c r="C37" s="10">
        <f t="shared" si="13"/>
        <v>0.89563276738753805</v>
      </c>
      <c r="D37" s="10">
        <f t="shared" si="14"/>
        <v>0.53800920548117714</v>
      </c>
      <c r="E37" s="10">
        <f t="shared" si="15"/>
        <v>0.43205370217049693</v>
      </c>
      <c r="F37" s="10">
        <f t="shared" si="16"/>
        <v>0.53916865660403124</v>
      </c>
      <c r="G37" s="10">
        <f t="shared" si="17"/>
        <v>0.77478780986078633</v>
      </c>
      <c r="H37" s="10">
        <f t="shared" si="18"/>
        <v>0.58663726127514959</v>
      </c>
      <c r="I37" s="10">
        <f t="shared" si="10"/>
        <v>0.6685286199596121</v>
      </c>
      <c r="J37" s="10">
        <f t="shared" si="19"/>
        <v>0.61730130898360502</v>
      </c>
      <c r="K37" s="10">
        <f t="shared" si="20"/>
        <v>0.34623254954951421</v>
      </c>
      <c r="L37" s="10">
        <f t="shared" si="21"/>
        <v>0.62818615686945867</v>
      </c>
      <c r="M37" s="10">
        <f t="shared" si="11"/>
        <v>0.59892271622136994</v>
      </c>
      <c r="N37" s="10">
        <f t="shared" si="22"/>
        <v>0.78133686762637689</v>
      </c>
      <c r="O37" s="10"/>
      <c r="P37" s="10"/>
      <c r="Q37" s="10"/>
      <c r="R37" s="10"/>
    </row>
    <row r="38" spans="1:18" x14ac:dyDescent="0.25">
      <c r="A38" s="53" t="s">
        <v>15</v>
      </c>
      <c r="B38" s="10">
        <f t="shared" si="12"/>
        <v>0.77942144690028492</v>
      </c>
      <c r="C38" s="10">
        <f t="shared" si="13"/>
        <v>0.77561053093724608</v>
      </c>
      <c r="D38" s="10">
        <f t="shared" si="14"/>
        <v>0.54525408132286923</v>
      </c>
      <c r="E38" s="10">
        <f t="shared" si="15"/>
        <v>0.46590683730189275</v>
      </c>
      <c r="F38" s="10">
        <f t="shared" si="16"/>
        <v>0.70296526302184004</v>
      </c>
      <c r="G38" s="10">
        <f t="shared" si="17"/>
        <v>0.4779538609702253</v>
      </c>
      <c r="H38" s="10">
        <f t="shared" si="18"/>
        <v>0.68153284564345595</v>
      </c>
      <c r="I38" s="10">
        <f t="shared" si="10"/>
        <v>0.61757201317997601</v>
      </c>
      <c r="J38" s="10">
        <f t="shared" si="19"/>
        <v>0.56209586915137433</v>
      </c>
      <c r="K38" s="10">
        <f t="shared" si="20"/>
        <v>0.18721396668863446</v>
      </c>
      <c r="L38" s="10">
        <f t="shared" si="21"/>
        <v>0.31665690063515939</v>
      </c>
      <c r="M38" s="10">
        <f t="shared" si="11"/>
        <v>0.38388813223935336</v>
      </c>
      <c r="N38" s="10">
        <f t="shared" si="22"/>
        <v>0.40892152207462795</v>
      </c>
      <c r="O38" s="10"/>
      <c r="P38" s="10"/>
      <c r="Q38" s="10"/>
      <c r="R38" s="10"/>
    </row>
    <row r="39" spans="1:18" x14ac:dyDescent="0.25">
      <c r="A39" s="53" t="s">
        <v>16</v>
      </c>
      <c r="B39" s="10">
        <f t="shared" si="12"/>
        <v>0.83935130502627375</v>
      </c>
      <c r="C39" s="10">
        <f t="shared" si="13"/>
        <v>0.61931797440650649</v>
      </c>
      <c r="D39" s="10">
        <f t="shared" si="14"/>
        <v>0.49522838060365459</v>
      </c>
      <c r="E39" s="10">
        <f t="shared" si="15"/>
        <v>0.10684015728606339</v>
      </c>
      <c r="F39" s="10">
        <f t="shared" si="16"/>
        <v>0</v>
      </c>
      <c r="G39" s="10">
        <f t="shared" si="17"/>
        <v>0.5726472407144676</v>
      </c>
      <c r="H39" s="10">
        <f t="shared" si="18"/>
        <v>0.39483697983934979</v>
      </c>
      <c r="I39" s="10">
        <f t="shared" si="10"/>
        <v>0.73297130423107215</v>
      </c>
      <c r="J39" s="10">
        <f t="shared" si="19"/>
        <v>0.59287377057790192</v>
      </c>
      <c r="K39" s="10">
        <f t="shared" si="20"/>
        <v>0.42875205969145902</v>
      </c>
      <c r="L39" s="10">
        <f t="shared" si="21"/>
        <v>0.67722378171107112</v>
      </c>
      <c r="M39" s="10">
        <f t="shared" si="11"/>
        <v>0.62123192619521861</v>
      </c>
      <c r="N39" s="10">
        <f t="shared" si="22"/>
        <v>0.28210320960962221</v>
      </c>
      <c r="O39" s="10"/>
      <c r="P39" s="10"/>
      <c r="Q39" s="10"/>
      <c r="R39" s="10"/>
    </row>
    <row r="40" spans="1:18" x14ac:dyDescent="0.25">
      <c r="A40" s="53" t="s">
        <v>17</v>
      </c>
      <c r="B40" s="10">
        <f t="shared" si="12"/>
        <v>0.87176413997541058</v>
      </c>
      <c r="C40" s="10">
        <f t="shared" si="13"/>
        <v>0.72569946955621767</v>
      </c>
      <c r="D40" s="10">
        <f t="shared" si="14"/>
        <v>0.7330451568512979</v>
      </c>
      <c r="E40" s="10">
        <f t="shared" si="15"/>
        <v>9.696243676663302E-2</v>
      </c>
      <c r="F40" s="10">
        <f t="shared" si="16"/>
        <v>0.18954959595222509</v>
      </c>
      <c r="G40" s="10">
        <f t="shared" si="17"/>
        <v>0.74115732417368863</v>
      </c>
      <c r="H40" s="10">
        <f t="shared" si="18"/>
        <v>0.54578200873739491</v>
      </c>
      <c r="I40" s="10">
        <f t="shared" si="10"/>
        <v>0.77107264167327272</v>
      </c>
      <c r="J40" s="10">
        <f t="shared" si="19"/>
        <v>0.59436894116600292</v>
      </c>
      <c r="K40" s="10">
        <f t="shared" si="20"/>
        <v>0.43081280737286748</v>
      </c>
      <c r="L40" s="10">
        <f t="shared" si="21"/>
        <v>0.79263060879118852</v>
      </c>
      <c r="M40" s="10">
        <f t="shared" si="11"/>
        <v>0.82604251255537731</v>
      </c>
      <c r="N40" s="10">
        <f t="shared" si="22"/>
        <v>0.23403135046404669</v>
      </c>
      <c r="O40" s="10"/>
      <c r="P40" s="10"/>
      <c r="Q40" s="10"/>
      <c r="R40" s="10"/>
    </row>
    <row r="41" spans="1:18" x14ac:dyDescent="0.25">
      <c r="A41" s="218" t="s">
        <v>18</v>
      </c>
      <c r="B41" s="10">
        <f t="shared" si="12"/>
        <v>0.64009635822478783</v>
      </c>
      <c r="C41" s="10">
        <f>D20*$D$2+E20*$D$2+F20*$D$2+G20*$D$2+H20*$D$2+I20*$D$2</f>
        <v>0.62833845407469913</v>
      </c>
      <c r="D41" s="10">
        <f t="shared" si="14"/>
        <v>0.65834057138846558</v>
      </c>
      <c r="E41" s="10">
        <f t="shared" si="15"/>
        <v>0.58346941428455545</v>
      </c>
      <c r="F41" s="10">
        <f t="shared" si="16"/>
        <v>0.75145092282047266</v>
      </c>
      <c r="G41" s="10">
        <f t="shared" si="17"/>
        <v>0.34964780170441379</v>
      </c>
      <c r="H41" s="10">
        <f t="shared" si="18"/>
        <v>0.51702863997012427</v>
      </c>
      <c r="I41" s="10">
        <f t="shared" si="10"/>
        <v>0.21865276364345151</v>
      </c>
      <c r="J41" s="10">
        <f t="shared" si="19"/>
        <v>0.32256209280368775</v>
      </c>
      <c r="K41" s="10">
        <f t="shared" si="20"/>
        <v>0.18927504703592224</v>
      </c>
      <c r="L41" s="10">
        <f t="shared" si="21"/>
        <v>0.58629416640247689</v>
      </c>
      <c r="M41" s="10">
        <f t="shared" si="11"/>
        <v>9.1378918673330312E-2</v>
      </c>
      <c r="N41" s="10">
        <f t="shared" si="22"/>
        <v>0.40392443963775487</v>
      </c>
      <c r="O41" s="10"/>
      <c r="P41" s="10"/>
      <c r="Q41" s="10"/>
      <c r="R41" s="10"/>
    </row>
    <row r="42" spans="1:18" x14ac:dyDescent="0.25">
      <c r="B42" s="10"/>
      <c r="C42" s="10"/>
      <c r="D42" s="10"/>
      <c r="E42" s="10"/>
      <c r="F42" s="10"/>
      <c r="G42" s="10"/>
      <c r="H42" s="10"/>
      <c r="I42" s="10"/>
      <c r="J42" s="10"/>
      <c r="K42" s="10"/>
      <c r="L42" s="10"/>
      <c r="M42" s="10"/>
      <c r="N42" s="10"/>
      <c r="O42" s="10"/>
      <c r="P42" s="10"/>
      <c r="Q42" s="10"/>
      <c r="R42" s="10"/>
    </row>
    <row r="43" spans="1:18" x14ac:dyDescent="0.25">
      <c r="B43" s="10"/>
      <c r="C43" s="10"/>
      <c r="D43" s="10"/>
      <c r="E43" s="10"/>
      <c r="F43" s="10"/>
      <c r="G43" s="10"/>
      <c r="H43" s="10"/>
      <c r="I43" s="10"/>
      <c r="J43" s="10"/>
      <c r="K43" s="10"/>
      <c r="L43" s="10"/>
      <c r="M43" s="10"/>
      <c r="N43" s="10"/>
      <c r="O43" s="10"/>
      <c r="P43" s="10"/>
      <c r="Q43" s="10"/>
      <c r="R43" s="10"/>
    </row>
    <row r="44" spans="1:18" x14ac:dyDescent="0.25">
      <c r="B44" s="134" t="s">
        <v>104</v>
      </c>
      <c r="C44" s="134" t="s">
        <v>156</v>
      </c>
      <c r="D44" s="267" t="s">
        <v>130</v>
      </c>
      <c r="E44" s="267" t="s">
        <v>105</v>
      </c>
      <c r="F44" s="9" t="s">
        <v>154</v>
      </c>
      <c r="G44" s="267" t="s">
        <v>102</v>
      </c>
      <c r="H44" s="9" t="s">
        <v>145</v>
      </c>
      <c r="I44" s="9" t="s">
        <v>80</v>
      </c>
      <c r="J44" s="9" t="s">
        <v>155</v>
      </c>
      <c r="K44" s="9" t="s">
        <v>152</v>
      </c>
      <c r="L44" s="10"/>
      <c r="M44" s="10"/>
      <c r="N44" s="10"/>
      <c r="O44" s="10"/>
      <c r="P44" s="10"/>
      <c r="Q44" s="10"/>
      <c r="R44" s="10"/>
    </row>
    <row r="45" spans="1:18" x14ac:dyDescent="0.25">
      <c r="A45" s="53" t="s">
        <v>2</v>
      </c>
      <c r="B45" s="10">
        <v>0</v>
      </c>
      <c r="C45" s="10">
        <f>C25*0.5+D25*0.5</f>
        <v>0.58731236033185441</v>
      </c>
      <c r="D45" s="10">
        <v>0.28862935448389782</v>
      </c>
      <c r="E45" s="10">
        <v>0.80947100581378595</v>
      </c>
      <c r="F45" s="10">
        <v>0.28588717783764223</v>
      </c>
      <c r="G45" s="10">
        <f>H25*0.33+I25*0.33+J25*0.33</f>
        <v>0.47999134430889734</v>
      </c>
      <c r="H45" s="10">
        <v>4.5066312997347473E-2</v>
      </c>
      <c r="I45" s="10">
        <v>0.34791176153557063</v>
      </c>
      <c r="J45" s="10">
        <v>0.30029016737266784</v>
      </c>
      <c r="K45" s="10">
        <v>0.17108900564041596</v>
      </c>
      <c r="L45" s="10"/>
      <c r="M45" s="10"/>
      <c r="N45" s="10"/>
      <c r="O45" s="10"/>
      <c r="P45" s="10"/>
      <c r="Q45" s="10"/>
      <c r="R45" s="10"/>
    </row>
    <row r="46" spans="1:18" x14ac:dyDescent="0.25">
      <c r="A46" s="53" t="s">
        <v>3</v>
      </c>
      <c r="B46" s="10">
        <v>0.68467519751539263</v>
      </c>
      <c r="C46" s="10">
        <f t="shared" ref="C46:C61" si="23">C26*0.5+D26*0.5</f>
        <v>0.72583494324107389</v>
      </c>
      <c r="D46" s="10">
        <v>0.16565449275783173</v>
      </c>
      <c r="E46" s="10">
        <v>0.43563665396703921</v>
      </c>
      <c r="F46" s="10">
        <v>0.57430570314250107</v>
      </c>
      <c r="G46" s="10">
        <f t="shared" ref="G46:G61" si="24">H26*0.33+I26*0.33+J26*0.33</f>
        <v>0.62768994760935526</v>
      </c>
      <c r="H46" s="10">
        <v>0.49024189702672849</v>
      </c>
      <c r="I46" s="10">
        <v>0.35246534503593108</v>
      </c>
      <c r="J46" s="10">
        <v>0.40656169372677081</v>
      </c>
      <c r="K46" s="10">
        <v>0.27539364714064979</v>
      </c>
      <c r="L46" s="10"/>
      <c r="M46" s="10"/>
      <c r="N46" s="10"/>
      <c r="O46" s="10"/>
      <c r="P46" s="10"/>
      <c r="Q46" s="10"/>
      <c r="R46" s="10"/>
    </row>
    <row r="47" spans="1:18" x14ac:dyDescent="0.25">
      <c r="A47" s="53" t="s">
        <v>4</v>
      </c>
      <c r="B47" s="10">
        <v>0.69409467053152651</v>
      </c>
      <c r="C47" s="10">
        <f t="shared" si="23"/>
        <v>0.7383394154404872</v>
      </c>
      <c r="D47" s="10">
        <v>0.26118579368992817</v>
      </c>
      <c r="E47" s="10">
        <v>0.59528451508197588</v>
      </c>
      <c r="F47" s="10">
        <v>0.68180516225629006</v>
      </c>
      <c r="G47" s="10">
        <f t="shared" si="24"/>
        <v>0.57745202518309569</v>
      </c>
      <c r="H47" s="10">
        <v>0.31035296077880048</v>
      </c>
      <c r="I47" s="10">
        <v>0.54946813911003189</v>
      </c>
      <c r="J47" s="10">
        <v>0.57990490547914042</v>
      </c>
      <c r="K47" s="10">
        <v>0.23500363432486102</v>
      </c>
      <c r="L47" s="10"/>
      <c r="M47" s="10"/>
      <c r="N47" s="10"/>
      <c r="O47" s="10"/>
      <c r="P47" s="10"/>
      <c r="Q47" s="10"/>
      <c r="R47" s="10"/>
    </row>
    <row r="48" spans="1:18" x14ac:dyDescent="0.25">
      <c r="A48" s="53" t="s">
        <v>5</v>
      </c>
      <c r="B48" s="10">
        <v>0.79411764705882359</v>
      </c>
      <c r="C48" s="10">
        <f t="shared" si="23"/>
        <v>0.64452214750530157</v>
      </c>
      <c r="D48" s="10">
        <v>0.20158907443604326</v>
      </c>
      <c r="E48" s="10">
        <v>0.31951983667037209</v>
      </c>
      <c r="F48" s="10">
        <v>0.65959876773675974</v>
      </c>
      <c r="G48" s="10">
        <f t="shared" si="24"/>
        <v>0.69312879769480285</v>
      </c>
      <c r="H48" s="10">
        <v>0.67453173694504975</v>
      </c>
      <c r="I48" s="10">
        <v>0.72073968614456241</v>
      </c>
      <c r="J48" s="10">
        <v>0.70373948583657464</v>
      </c>
      <c r="K48" s="10">
        <v>0.37508374826665641</v>
      </c>
      <c r="L48" s="10"/>
      <c r="M48" s="10"/>
      <c r="N48" s="10"/>
      <c r="O48" s="10"/>
      <c r="P48" s="10"/>
      <c r="Q48" s="10"/>
      <c r="R48" s="10"/>
    </row>
    <row r="49" spans="1:18" x14ac:dyDescent="0.25">
      <c r="A49" s="53" t="s">
        <v>6</v>
      </c>
      <c r="B49" s="10">
        <v>0.74947925414124128</v>
      </c>
      <c r="C49" s="10">
        <f t="shared" si="23"/>
        <v>0.65226065265161937</v>
      </c>
      <c r="D49" s="10">
        <v>0.12798709255615859</v>
      </c>
      <c r="E49" s="10">
        <v>0.43830583577345777</v>
      </c>
      <c r="F49" s="10">
        <v>0.78395989974937352</v>
      </c>
      <c r="G49" s="10">
        <f t="shared" si="24"/>
        <v>0.61383782680190091</v>
      </c>
      <c r="H49" s="10">
        <v>0.81470909064274011</v>
      </c>
      <c r="I49" s="10">
        <v>0.68958263123662766</v>
      </c>
      <c r="J49" s="10">
        <v>0.91920210583891693</v>
      </c>
      <c r="K49" s="10">
        <v>0.324143162379534</v>
      </c>
      <c r="L49" s="10"/>
      <c r="M49" s="10"/>
      <c r="N49" s="10"/>
      <c r="O49" s="10"/>
      <c r="P49" s="10"/>
      <c r="Q49" s="10"/>
      <c r="R49" s="10"/>
    </row>
    <row r="50" spans="1:18" x14ac:dyDescent="0.25">
      <c r="A50" s="53" t="s">
        <v>7</v>
      </c>
      <c r="B50" s="10">
        <v>0.42517356912428234</v>
      </c>
      <c r="C50" s="10">
        <f t="shared" si="23"/>
        <v>0.40178645637004312</v>
      </c>
      <c r="D50" s="10">
        <v>9.7064675708239692E-2</v>
      </c>
      <c r="E50" s="10">
        <v>0.62530556613699839</v>
      </c>
      <c r="F50" s="10">
        <v>0.411528439126847</v>
      </c>
      <c r="G50" s="10">
        <f t="shared" si="24"/>
        <v>0.3853606437885288</v>
      </c>
      <c r="H50" s="10">
        <v>0.21313910504441821</v>
      </c>
      <c r="I50" s="10">
        <v>0.25676193656051072</v>
      </c>
      <c r="J50" s="10">
        <v>0.37166871767102183</v>
      </c>
      <c r="K50" s="10">
        <v>5.0848637126219572E-2</v>
      </c>
      <c r="L50" s="10"/>
      <c r="M50" s="10"/>
      <c r="N50" s="10"/>
      <c r="O50" s="10"/>
      <c r="P50" s="10"/>
      <c r="Q50" s="10"/>
      <c r="R50" s="10"/>
    </row>
    <row r="51" spans="1:18" x14ac:dyDescent="0.25">
      <c r="A51" s="53" t="s">
        <v>8</v>
      </c>
      <c r="B51" s="10">
        <v>0.79586866385936061</v>
      </c>
      <c r="C51" s="10">
        <f t="shared" si="23"/>
        <v>0.70231015192666069</v>
      </c>
      <c r="D51" s="10">
        <v>0.13856061877291309</v>
      </c>
      <c r="E51" s="10">
        <v>0.34578794534585638</v>
      </c>
      <c r="F51" s="10">
        <v>0.53368524443270127</v>
      </c>
      <c r="G51" s="10">
        <f t="shared" si="24"/>
        <v>0.63337300328201707</v>
      </c>
      <c r="H51" s="10">
        <v>0.55040165028660037</v>
      </c>
      <c r="I51" s="10">
        <v>0.61496031220073033</v>
      </c>
      <c r="J51" s="10">
        <v>0.52660047674719512</v>
      </c>
      <c r="K51" s="10">
        <v>0.28963057533357645</v>
      </c>
      <c r="L51" s="10"/>
      <c r="M51" s="10"/>
      <c r="N51" s="10"/>
      <c r="O51" s="10"/>
      <c r="P51" s="10"/>
      <c r="Q51" s="10"/>
      <c r="R51" s="10"/>
    </row>
    <row r="52" spans="1:18" x14ac:dyDescent="0.25">
      <c r="A52" s="53" t="s">
        <v>9</v>
      </c>
      <c r="B52" s="10">
        <v>0.68415345161673002</v>
      </c>
      <c r="C52" s="10">
        <f t="shared" si="23"/>
        <v>0.66106331162506105</v>
      </c>
      <c r="D52" s="10">
        <v>9.5346041339055443E-2</v>
      </c>
      <c r="E52" s="10">
        <v>0.47514862002460245</v>
      </c>
      <c r="F52" s="10">
        <v>0.83972498090145131</v>
      </c>
      <c r="G52" s="10">
        <f t="shared" si="24"/>
        <v>0.63199301644719263</v>
      </c>
      <c r="H52" s="10">
        <v>0.44588103683813729</v>
      </c>
      <c r="I52" s="10">
        <v>0.49511474394017324</v>
      </c>
      <c r="J52" s="10">
        <v>0.72090668815260328</v>
      </c>
      <c r="K52" s="10">
        <v>0.29661635375554835</v>
      </c>
      <c r="L52" s="10"/>
      <c r="M52" s="10"/>
      <c r="N52" s="10"/>
      <c r="O52" s="10"/>
      <c r="P52" s="10"/>
      <c r="Q52" s="10"/>
      <c r="R52" s="10"/>
    </row>
    <row r="53" spans="1:18" x14ac:dyDescent="0.25">
      <c r="A53" s="53" t="s">
        <v>10</v>
      </c>
      <c r="B53" s="10">
        <v>0.78311226529253097</v>
      </c>
      <c r="C53" s="10">
        <f t="shared" si="23"/>
        <v>0.63797935958959084</v>
      </c>
      <c r="D53" s="10">
        <v>4.7181599405351812E-2</v>
      </c>
      <c r="E53" s="10">
        <v>0.23190772716734534</v>
      </c>
      <c r="F53" s="10">
        <v>0.82946728930806768</v>
      </c>
      <c r="G53" s="10">
        <f t="shared" si="24"/>
        <v>0.6044887357283818</v>
      </c>
      <c r="H53" s="10">
        <v>0.3674413587052619</v>
      </c>
      <c r="I53" s="10">
        <v>0.55630770589093981</v>
      </c>
      <c r="J53" s="10">
        <v>0.7820447488004596</v>
      </c>
      <c r="K53" s="10">
        <v>0.38207059239002583</v>
      </c>
      <c r="L53" s="10"/>
      <c r="M53" s="10"/>
      <c r="N53" s="10"/>
      <c r="O53" s="10"/>
      <c r="P53" s="10"/>
      <c r="Q53" s="10"/>
      <c r="R53" s="10"/>
    </row>
    <row r="54" spans="1:18" x14ac:dyDescent="0.25">
      <c r="A54" s="53" t="s">
        <v>11</v>
      </c>
      <c r="B54" s="10">
        <v>0.38713922009895957</v>
      </c>
      <c r="C54" s="10">
        <f t="shared" si="23"/>
        <v>0.41652370890824875</v>
      </c>
      <c r="D54" s="10">
        <v>3.8255357991627934E-3</v>
      </c>
      <c r="E54" s="10">
        <v>0.67817974456949215</v>
      </c>
      <c r="F54" s="10">
        <v>0.17176344221899287</v>
      </c>
      <c r="G54" s="10">
        <f t="shared" si="24"/>
        <v>0.45872225213268325</v>
      </c>
      <c r="H54" s="10">
        <v>0.24139059533888377</v>
      </c>
      <c r="I54" s="10">
        <v>0.46602653630769703</v>
      </c>
      <c r="J54" s="10">
        <v>0.19725462070777966</v>
      </c>
      <c r="K54" s="10">
        <v>1.2953367875647669E-3</v>
      </c>
      <c r="L54" s="10"/>
      <c r="M54" s="10"/>
      <c r="N54" s="10"/>
      <c r="O54" s="10"/>
      <c r="P54" s="10"/>
      <c r="Q54" s="10"/>
      <c r="R54" s="10"/>
    </row>
    <row r="55" spans="1:18" x14ac:dyDescent="0.25">
      <c r="A55" s="53" t="s">
        <v>12</v>
      </c>
      <c r="B55" s="10">
        <v>0.44117647058823534</v>
      </c>
      <c r="C55" s="10">
        <f t="shared" si="23"/>
        <v>0.55414849618963435</v>
      </c>
      <c r="D55" s="10">
        <v>0.10051795251991216</v>
      </c>
      <c r="E55" s="10">
        <v>0.68172071424558678</v>
      </c>
      <c r="F55" s="10">
        <v>0.4522453957659619</v>
      </c>
      <c r="G55" s="10">
        <f t="shared" si="24"/>
        <v>0.44291993799997276</v>
      </c>
      <c r="H55" s="10">
        <v>0.26641194379454153</v>
      </c>
      <c r="I55" s="10">
        <v>0.50097014733045653</v>
      </c>
      <c r="J55" s="10">
        <v>0.37849858649589935</v>
      </c>
      <c r="K55" s="10">
        <v>0.16094975485032362</v>
      </c>
      <c r="L55" s="10"/>
      <c r="M55" s="10"/>
      <c r="N55" s="10"/>
      <c r="O55" s="10"/>
      <c r="P55" s="10"/>
      <c r="Q55" s="10"/>
      <c r="R55" s="10"/>
    </row>
    <row r="56" spans="1:18" x14ac:dyDescent="0.25">
      <c r="A56" s="53" t="s">
        <v>13</v>
      </c>
      <c r="B56" s="10">
        <v>0.15049435941287001</v>
      </c>
      <c r="C56" s="10">
        <f t="shared" si="23"/>
        <v>0.53507439817055991</v>
      </c>
      <c r="D56" s="10">
        <v>6.9257171566641976E-2</v>
      </c>
      <c r="E56" s="10">
        <v>0.31614032203020259</v>
      </c>
      <c r="F56" s="10">
        <v>0.41639277720657641</v>
      </c>
      <c r="G56" s="10">
        <f t="shared" si="24"/>
        <v>0.44956465664565359</v>
      </c>
      <c r="H56" s="10">
        <v>0.23517080754614417</v>
      </c>
      <c r="I56" s="10">
        <v>0.27068218307038844</v>
      </c>
      <c r="J56" s="10">
        <v>0.3008913438979981</v>
      </c>
      <c r="K56" s="10">
        <v>0.18426057144638813</v>
      </c>
      <c r="L56" s="10"/>
      <c r="M56" s="10"/>
      <c r="N56" s="10"/>
      <c r="O56" s="10"/>
      <c r="P56" s="10"/>
      <c r="Q56" s="10"/>
      <c r="R56" s="10"/>
    </row>
    <row r="57" spans="1:18" x14ac:dyDescent="0.25">
      <c r="A57" s="53" t="s">
        <v>14</v>
      </c>
      <c r="B57" s="10">
        <v>0.66786929081883928</v>
      </c>
      <c r="C57" s="10">
        <f t="shared" si="23"/>
        <v>0.71682098643435754</v>
      </c>
      <c r="D57" s="10">
        <v>0.43205370217049693</v>
      </c>
      <c r="E57" s="10">
        <v>0.53916865660403124</v>
      </c>
      <c r="F57" s="10">
        <v>0.77478780986078633</v>
      </c>
      <c r="G57" s="10">
        <f t="shared" si="24"/>
        <v>0.61791417277206107</v>
      </c>
      <c r="H57" s="10">
        <v>0.34623254954951421</v>
      </c>
      <c r="I57" s="10">
        <v>0.62818615686945867</v>
      </c>
      <c r="J57" s="10">
        <v>0.59892271622136994</v>
      </c>
      <c r="K57" s="10">
        <v>0.78133686762637689</v>
      </c>
      <c r="L57" s="10"/>
      <c r="M57" s="10"/>
      <c r="N57" s="10"/>
      <c r="O57" s="10"/>
      <c r="P57" s="10"/>
      <c r="Q57" s="10"/>
      <c r="R57" s="10"/>
    </row>
    <row r="58" spans="1:18" x14ac:dyDescent="0.25">
      <c r="A58" s="53" t="s">
        <v>15</v>
      </c>
      <c r="B58" s="10">
        <v>0.77942144690028492</v>
      </c>
      <c r="C58" s="10">
        <f t="shared" si="23"/>
        <v>0.66043230613005766</v>
      </c>
      <c r="D58" s="10">
        <v>0.46590683730189275</v>
      </c>
      <c r="E58" s="10">
        <v>0.70296526302184004</v>
      </c>
      <c r="F58" s="10">
        <v>0.4779538609702253</v>
      </c>
      <c r="G58" s="10">
        <f t="shared" si="24"/>
        <v>0.61419624023168606</v>
      </c>
      <c r="H58" s="10">
        <v>0.18721396668863446</v>
      </c>
      <c r="I58" s="10">
        <v>0.31665690063515939</v>
      </c>
      <c r="J58" s="10">
        <v>0.38388813223935336</v>
      </c>
      <c r="K58" s="10">
        <v>0.40892152207462795</v>
      </c>
      <c r="L58" s="10"/>
      <c r="M58" s="10"/>
      <c r="N58" s="10"/>
      <c r="O58" s="10"/>
      <c r="P58" s="10"/>
      <c r="Q58" s="10"/>
      <c r="R58" s="10"/>
    </row>
    <row r="59" spans="1:18" x14ac:dyDescent="0.25">
      <c r="A59" s="53" t="s">
        <v>16</v>
      </c>
      <c r="B59" s="10">
        <v>0.83935130502627375</v>
      </c>
      <c r="C59" s="10">
        <f t="shared" si="23"/>
        <v>0.55727317750508054</v>
      </c>
      <c r="D59" s="10">
        <v>0.10684015728606339</v>
      </c>
      <c r="E59" s="10">
        <v>0</v>
      </c>
      <c r="F59" s="10">
        <v>0.5726472407144676</v>
      </c>
      <c r="G59" s="10">
        <f t="shared" si="24"/>
        <v>0.56782507803394688</v>
      </c>
      <c r="H59" s="10">
        <v>0.42875205969145902</v>
      </c>
      <c r="I59" s="10">
        <v>0.67722378171107112</v>
      </c>
      <c r="J59" s="10">
        <v>0.62123192619521861</v>
      </c>
      <c r="K59" s="10">
        <v>0.28210320960962221</v>
      </c>
      <c r="L59" s="10"/>
      <c r="M59" s="10"/>
      <c r="N59" s="10"/>
      <c r="O59" s="10"/>
      <c r="P59" s="10"/>
      <c r="Q59" s="10"/>
      <c r="R59" s="10"/>
    </row>
    <row r="60" spans="1:18" x14ac:dyDescent="0.25">
      <c r="A60" s="53" t="s">
        <v>17</v>
      </c>
      <c r="B60" s="10">
        <v>0.87176413997541058</v>
      </c>
      <c r="C60" s="10">
        <f t="shared" si="23"/>
        <v>0.72937231320375773</v>
      </c>
      <c r="D60" s="10">
        <v>9.696243676663302E-2</v>
      </c>
      <c r="E60" s="10">
        <v>0.18954959595222509</v>
      </c>
      <c r="F60" s="10">
        <v>0.74115732417368863</v>
      </c>
      <c r="G60" s="10">
        <f t="shared" si="24"/>
        <v>0.63070378522030135</v>
      </c>
      <c r="H60" s="10">
        <v>0.43081280737286748</v>
      </c>
      <c r="I60" s="10">
        <v>0.79263060879118852</v>
      </c>
      <c r="J60" s="10">
        <v>0.82604251255537731</v>
      </c>
      <c r="K60" s="10">
        <v>0.23403135046404669</v>
      </c>
      <c r="L60" s="10"/>
      <c r="M60" s="10"/>
      <c r="N60" s="10"/>
      <c r="O60" s="10"/>
      <c r="P60" s="10"/>
      <c r="Q60" s="10"/>
      <c r="R60" s="10"/>
    </row>
    <row r="61" spans="1:18" x14ac:dyDescent="0.25">
      <c r="A61" s="218" t="s">
        <v>18</v>
      </c>
      <c r="B61" s="10">
        <v>0.64009635822478783</v>
      </c>
      <c r="C61" s="10">
        <f t="shared" si="23"/>
        <v>0.64333951273158241</v>
      </c>
      <c r="D61" s="10">
        <v>0.58346941428455545</v>
      </c>
      <c r="E61" s="10">
        <v>0.75145092282047266</v>
      </c>
      <c r="F61" s="10">
        <v>0.34964780170441379</v>
      </c>
      <c r="G61" s="10">
        <f t="shared" si="24"/>
        <v>0.349220353817697</v>
      </c>
      <c r="H61" s="10">
        <v>0.18927504703592224</v>
      </c>
      <c r="I61" s="10">
        <v>0.58629416640247689</v>
      </c>
      <c r="J61" s="10">
        <v>9.1378918673330312E-2</v>
      </c>
      <c r="K61" s="10">
        <v>0.40392443963775487</v>
      </c>
      <c r="L61" s="10"/>
      <c r="M61" s="10"/>
      <c r="N61" s="10"/>
      <c r="O61" s="10"/>
      <c r="P61" s="10"/>
      <c r="Q61" s="10"/>
      <c r="R61" s="10"/>
    </row>
    <row r="62" spans="1:18" x14ac:dyDescent="0.25">
      <c r="B62" s="10"/>
      <c r="C62" s="10"/>
      <c r="D62" s="10"/>
      <c r="E62" s="10"/>
      <c r="F62" s="10"/>
      <c r="G62" s="10"/>
      <c r="H62" s="10"/>
      <c r="I62" s="10"/>
      <c r="J62" s="10"/>
      <c r="K62" s="10"/>
      <c r="L62" s="10"/>
      <c r="M62" s="10"/>
      <c r="N62" s="10"/>
      <c r="O62" s="10"/>
      <c r="P62" s="10"/>
      <c r="Q62" s="10"/>
      <c r="R62" s="10"/>
    </row>
    <row r="63" spans="1:18" x14ac:dyDescent="0.25">
      <c r="B63" s="268" t="s">
        <v>157</v>
      </c>
      <c r="C63" s="11"/>
      <c r="D63" s="68"/>
      <c r="E63" s="269" t="s">
        <v>161</v>
      </c>
      <c r="F63" s="10"/>
      <c r="I63" s="10"/>
      <c r="J63" s="10"/>
      <c r="K63" s="10"/>
      <c r="L63" s="10"/>
      <c r="M63" s="10"/>
      <c r="N63" s="10"/>
      <c r="O63" s="10"/>
      <c r="P63" s="10"/>
      <c r="Q63" s="10"/>
      <c r="R63" s="10"/>
    </row>
    <row r="64" spans="1:18" x14ac:dyDescent="0.25">
      <c r="A64" s="53" t="s">
        <v>2</v>
      </c>
      <c r="B64" s="271">
        <f>B45*0.1+C45*0.1+D45*0.1+E45*0.1+F45*0.1+G45*0.1+H45*0.1+I45*0.1+J45*0.1+K45*0.1</f>
        <v>0.33156484903220795</v>
      </c>
      <c r="C64" s="11"/>
      <c r="D64" s="68" t="s">
        <v>6</v>
      </c>
      <c r="E64" s="278">
        <v>0.61388521671561858</v>
      </c>
      <c r="F64" s="10"/>
      <c r="G64" s="10"/>
      <c r="H64" s="10"/>
      <c r="I64" s="10"/>
      <c r="J64" s="10"/>
      <c r="K64" s="10"/>
      <c r="L64" s="10"/>
      <c r="M64" s="10"/>
      <c r="N64" s="10"/>
      <c r="O64" s="10"/>
      <c r="P64" s="10"/>
      <c r="Q64" s="10"/>
      <c r="R64" s="10"/>
    </row>
    <row r="65" spans="1:70" x14ac:dyDescent="0.25">
      <c r="A65" s="53" t="s">
        <v>3</v>
      </c>
      <c r="B65" s="271">
        <f t="shared" ref="B65:B80" si="25">B46*0.1+C46*0.1+D46*0.1+E46*0.1+F46*0.1+G46*0.1+H46*0.1+I46*0.1+J46*0.1+K46*0.1</f>
        <v>0.47384595211632746</v>
      </c>
      <c r="C65" s="11"/>
      <c r="D65" s="4" t="s">
        <v>14</v>
      </c>
      <c r="E65" s="278">
        <v>0.61194467550811382</v>
      </c>
      <c r="F65" s="10"/>
      <c r="G65" s="10"/>
      <c r="H65" s="10"/>
      <c r="I65" s="10"/>
      <c r="J65" s="10"/>
      <c r="K65" s="10"/>
      <c r="L65" s="10"/>
      <c r="M65" s="10"/>
      <c r="N65" s="10"/>
      <c r="O65" s="10"/>
      <c r="P65" s="10"/>
      <c r="Q65" s="10"/>
      <c r="R65" s="10"/>
    </row>
    <row r="66" spans="1:70" x14ac:dyDescent="0.25">
      <c r="A66" s="53" t="s">
        <v>4</v>
      </c>
      <c r="B66" s="271">
        <f t="shared" si="25"/>
        <v>0.5222891221876137</v>
      </c>
      <c r="C66" s="11"/>
      <c r="D66" s="270" t="s">
        <v>5</v>
      </c>
      <c r="E66" s="279">
        <v>0.58073401590641771</v>
      </c>
      <c r="F66" s="10"/>
      <c r="G66" s="10"/>
      <c r="H66" s="10"/>
      <c r="I66" s="10"/>
      <c r="J66" s="10"/>
      <c r="K66" s="10"/>
      <c r="L66" s="10"/>
      <c r="M66" s="10"/>
      <c r="N66" s="10"/>
      <c r="O66" s="10"/>
      <c r="P66" s="10"/>
      <c r="Q66" s="10"/>
      <c r="R66" s="10"/>
    </row>
    <row r="67" spans="1:70" x14ac:dyDescent="0.25">
      <c r="A67" s="53" t="s">
        <v>5</v>
      </c>
      <c r="B67" s="271">
        <f t="shared" si="25"/>
        <v>0.57865709282949473</v>
      </c>
      <c r="C67" s="298"/>
      <c r="D67" s="270" t="s">
        <v>17</v>
      </c>
      <c r="E67" s="279">
        <v>0.55568730283216505</v>
      </c>
      <c r="F67" s="10"/>
      <c r="H67" s="10"/>
      <c r="I67" s="10"/>
      <c r="J67" s="10"/>
      <c r="K67" s="10"/>
      <c r="L67" s="10"/>
      <c r="M67" s="10"/>
      <c r="N67" s="10"/>
      <c r="O67" s="10"/>
      <c r="P67" s="10"/>
      <c r="Q67" s="10"/>
      <c r="R67" s="10"/>
    </row>
    <row r="68" spans="1:70" x14ac:dyDescent="0.25">
      <c r="A68" s="53" t="s">
        <v>6</v>
      </c>
      <c r="B68" s="271">
        <f t="shared" si="25"/>
        <v>0.61134675517715709</v>
      </c>
      <c r="C68" s="11"/>
      <c r="D68" s="270" t="s">
        <v>9</v>
      </c>
      <c r="E68" s="279">
        <v>0.5345948244640556</v>
      </c>
      <c r="F68" s="10"/>
      <c r="G68" s="10"/>
      <c r="H68" s="10"/>
      <c r="I68" s="10"/>
      <c r="J68" s="10"/>
      <c r="K68" s="10"/>
      <c r="L68" s="10"/>
      <c r="M68" s="10"/>
      <c r="N68" s="10"/>
      <c r="O68" s="10"/>
      <c r="P68" s="10"/>
      <c r="Q68" s="10"/>
      <c r="R68" s="10"/>
    </row>
    <row r="69" spans="1:70" x14ac:dyDescent="0.25">
      <c r="A69" s="53" t="s">
        <v>7</v>
      </c>
      <c r="B69" s="271">
        <f t="shared" si="25"/>
        <v>0.32386377466571098</v>
      </c>
      <c r="C69" s="11"/>
      <c r="D69" s="270" t="s">
        <v>4</v>
      </c>
      <c r="E69" s="279">
        <v>0.5222891221876137</v>
      </c>
      <c r="F69" s="10"/>
      <c r="G69" s="10"/>
      <c r="H69" s="10"/>
      <c r="I69" s="10"/>
      <c r="J69" s="10"/>
      <c r="K69" s="10"/>
      <c r="L69" s="10"/>
      <c r="M69" s="10"/>
      <c r="N69" s="10"/>
      <c r="O69" s="10"/>
      <c r="P69" s="10"/>
      <c r="Q69" s="10"/>
      <c r="R69" s="10"/>
    </row>
    <row r="70" spans="1:70" x14ac:dyDescent="0.25">
      <c r="A70" s="53" t="s">
        <v>8</v>
      </c>
      <c r="B70" s="271">
        <f t="shared" si="25"/>
        <v>0.51311786421876115</v>
      </c>
      <c r="C70" s="11"/>
      <c r="D70" s="270" t="s">
        <v>10</v>
      </c>
      <c r="E70" s="279">
        <v>0.52220013822779554</v>
      </c>
      <c r="F70" s="10"/>
      <c r="G70" s="10"/>
      <c r="H70" s="10"/>
      <c r="I70" s="10"/>
      <c r="J70" s="10"/>
      <c r="K70" s="10"/>
      <c r="L70" s="10"/>
      <c r="M70" s="10"/>
      <c r="N70" s="10"/>
      <c r="O70" s="10"/>
      <c r="P70" s="10"/>
      <c r="Q70" s="10"/>
      <c r="R70" s="10"/>
    </row>
    <row r="71" spans="1:70" x14ac:dyDescent="0.25">
      <c r="A71" s="53" t="s">
        <v>9</v>
      </c>
      <c r="B71" s="271">
        <f t="shared" si="25"/>
        <v>0.5345948244640556</v>
      </c>
      <c r="C71" s="299"/>
      <c r="D71" s="270" t="s">
        <v>8</v>
      </c>
      <c r="E71" s="279">
        <v>0.51311786421876115</v>
      </c>
      <c r="F71" s="10"/>
      <c r="G71" s="10"/>
      <c r="H71" s="10"/>
      <c r="I71" s="10"/>
      <c r="J71" s="10"/>
      <c r="K71" s="10"/>
      <c r="L71" s="10"/>
      <c r="M71" s="10"/>
      <c r="N71" s="10"/>
      <c r="O71" s="10"/>
      <c r="P71" s="10"/>
      <c r="Q71" s="10"/>
      <c r="R71" s="10"/>
    </row>
    <row r="72" spans="1:70" x14ac:dyDescent="0.25">
      <c r="A72" s="53" t="s">
        <v>10</v>
      </c>
      <c r="B72" s="271">
        <f t="shared" si="25"/>
        <v>0.52220013822779554</v>
      </c>
      <c r="C72" s="299"/>
      <c r="D72" s="56" t="s">
        <v>15</v>
      </c>
      <c r="E72" s="279">
        <v>0.4997556476193763</v>
      </c>
      <c r="F72" s="10"/>
      <c r="H72" s="10"/>
      <c r="I72" s="10"/>
      <c r="J72" s="10"/>
      <c r="K72" s="10"/>
      <c r="L72" s="10"/>
      <c r="M72" s="10"/>
      <c r="N72" s="10"/>
      <c r="O72" s="10"/>
      <c r="P72" s="10"/>
      <c r="Q72" s="10"/>
      <c r="R72" s="10"/>
    </row>
    <row r="73" spans="1:70" x14ac:dyDescent="0.25">
      <c r="A73" s="53" t="s">
        <v>11</v>
      </c>
      <c r="B73" s="271">
        <f t="shared" si="25"/>
        <v>0.30221209928694648</v>
      </c>
      <c r="C73" s="11"/>
      <c r="D73" s="86" t="s">
        <v>3</v>
      </c>
      <c r="E73" s="280">
        <v>0.47546133673171204</v>
      </c>
      <c r="F73" s="10"/>
      <c r="G73" s="10"/>
      <c r="H73" s="10"/>
      <c r="I73" s="10"/>
      <c r="J73" s="10"/>
      <c r="K73" s="10"/>
      <c r="L73" s="10"/>
      <c r="M73" s="10"/>
      <c r="N73" s="10"/>
      <c r="O73" s="10"/>
      <c r="P73" s="10"/>
      <c r="Q73" s="10"/>
      <c r="R73" s="10"/>
    </row>
    <row r="74" spans="1:70" x14ac:dyDescent="0.25">
      <c r="A74" s="53" t="s">
        <v>12</v>
      </c>
      <c r="B74" s="271">
        <f t="shared" si="25"/>
        <v>0.39795593997805251</v>
      </c>
      <c r="C74" s="299"/>
      <c r="D74" s="58" t="s">
        <v>16</v>
      </c>
      <c r="E74" s="281">
        <v>0.46647863973116649</v>
      </c>
      <c r="F74" s="10"/>
      <c r="H74" s="10"/>
      <c r="I74" s="10"/>
      <c r="J74" s="10"/>
      <c r="K74" s="10"/>
      <c r="L74" s="10"/>
      <c r="M74" s="10"/>
      <c r="N74" s="10"/>
      <c r="O74" s="10"/>
      <c r="P74" s="10"/>
      <c r="Q74" s="10"/>
      <c r="R74" s="10"/>
    </row>
    <row r="75" spans="1:70" x14ac:dyDescent="0.25">
      <c r="A75" s="53" t="s">
        <v>13</v>
      </c>
      <c r="B75" s="271">
        <f t="shared" si="25"/>
        <v>0.29279285909934233</v>
      </c>
      <c r="C75" s="11"/>
      <c r="D75" s="86" t="s">
        <v>18</v>
      </c>
      <c r="E75" s="280">
        <v>0.45880969353329937</v>
      </c>
      <c r="F75" s="10"/>
      <c r="G75" s="10"/>
      <c r="H75" s="10"/>
      <c r="I75" s="10"/>
      <c r="J75" s="10"/>
      <c r="K75" s="10"/>
      <c r="L75" s="10"/>
      <c r="M75" s="10"/>
      <c r="N75" s="10"/>
      <c r="O75" s="10"/>
      <c r="P75" s="10"/>
      <c r="Q75" s="10"/>
      <c r="R75" s="10"/>
    </row>
    <row r="76" spans="1:70" x14ac:dyDescent="0.25">
      <c r="A76" s="53" t="s">
        <v>14</v>
      </c>
      <c r="B76" s="271">
        <f t="shared" si="25"/>
        <v>0.61032929089272914</v>
      </c>
      <c r="C76" s="2"/>
      <c r="D76" s="283" t="s">
        <v>12</v>
      </c>
      <c r="E76" s="284">
        <v>0.3987636322857448</v>
      </c>
      <c r="G76" s="10"/>
      <c r="H76" s="10"/>
    </row>
    <row r="77" spans="1:70" x14ac:dyDescent="0.25">
      <c r="A77" s="53" t="s">
        <v>15</v>
      </c>
      <c r="B77" s="271">
        <f t="shared" si="25"/>
        <v>0.4997556476193763</v>
      </c>
      <c r="D77" s="283" t="s">
        <v>2</v>
      </c>
      <c r="E77" s="284">
        <v>0.3326033105706695</v>
      </c>
      <c r="G77" s="10"/>
      <c r="H77" s="10"/>
    </row>
    <row r="78" spans="1:70" x14ac:dyDescent="0.25">
      <c r="A78" s="53" t="s">
        <v>16</v>
      </c>
      <c r="B78" s="271">
        <f t="shared" si="25"/>
        <v>0.46532479357732032</v>
      </c>
      <c r="D78" s="283" t="s">
        <v>7</v>
      </c>
      <c r="E78" s="284">
        <v>0.3262868515887879</v>
      </c>
      <c r="G78" s="10"/>
      <c r="H78" s="10"/>
    </row>
    <row r="79" spans="1:70" x14ac:dyDescent="0.25">
      <c r="A79" s="53" t="s">
        <v>17</v>
      </c>
      <c r="B79" s="271">
        <f t="shared" si="25"/>
        <v>0.55430268744754962</v>
      </c>
      <c r="C79" s="10"/>
      <c r="D79" s="283" t="s">
        <v>11</v>
      </c>
      <c r="E79" s="284">
        <v>0.30278902236386951</v>
      </c>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row>
    <row r="80" spans="1:70" x14ac:dyDescent="0.25">
      <c r="A80" s="218" t="s">
        <v>18</v>
      </c>
      <c r="B80" s="271">
        <f t="shared" si="25"/>
        <v>0.45880969353329937</v>
      </c>
      <c r="C80" s="10"/>
      <c r="D80" s="283" t="s">
        <v>13</v>
      </c>
      <c r="E80" s="284">
        <v>0.2939467052531885</v>
      </c>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row>
    <row r="81" spans="1:71" x14ac:dyDescent="0.25">
      <c r="B81" s="10"/>
      <c r="C81" s="10"/>
      <c r="D81" s="267" t="s">
        <v>159</v>
      </c>
      <c r="E81" s="282">
        <f>AVERAGE(E64:E80)</f>
        <v>0.47113811763166791</v>
      </c>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row>
    <row r="82" spans="1:71" x14ac:dyDescent="0.25">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row>
    <row r="83" spans="1:71" x14ac:dyDescent="0.25">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row>
    <row r="84" spans="1:71" x14ac:dyDescent="0.25">
      <c r="B84" t="s">
        <v>158</v>
      </c>
      <c r="C84" s="10" t="s">
        <v>104</v>
      </c>
      <c r="D84" s="10" t="s">
        <v>156</v>
      </c>
      <c r="E84" s="10" t="s">
        <v>130</v>
      </c>
      <c r="F84" s="10" t="s">
        <v>105</v>
      </c>
      <c r="G84" s="10" t="s">
        <v>154</v>
      </c>
      <c r="H84" s="10" t="s">
        <v>102</v>
      </c>
      <c r="I84" s="10" t="s">
        <v>145</v>
      </c>
      <c r="J84" s="10" t="s">
        <v>80</v>
      </c>
      <c r="K84" s="10" t="s">
        <v>155</v>
      </c>
      <c r="L84" s="10" t="s">
        <v>152</v>
      </c>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row>
    <row r="85" spans="1:71" x14ac:dyDescent="0.25">
      <c r="A85" s="53" t="s">
        <v>2</v>
      </c>
      <c r="B85" s="271">
        <v>0.33156484903220795</v>
      </c>
      <c r="C85" s="10">
        <v>0</v>
      </c>
      <c r="D85" s="10">
        <v>0.58731236033185441</v>
      </c>
      <c r="E85" s="10">
        <v>0.28862935448389782</v>
      </c>
      <c r="F85" s="10">
        <v>0.80947100581378595</v>
      </c>
      <c r="G85" s="10">
        <v>0.28588717783764223</v>
      </c>
      <c r="H85" s="10">
        <v>0.47999134430889734</v>
      </c>
      <c r="I85" s="10">
        <v>4.5066312997347473E-2</v>
      </c>
      <c r="J85" s="10">
        <v>0.34791176153557063</v>
      </c>
      <c r="K85" s="10">
        <v>0.30029016737266784</v>
      </c>
      <c r="L85" s="10">
        <v>0.17108900564041596</v>
      </c>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row>
    <row r="86" spans="1:71" x14ac:dyDescent="0.25">
      <c r="A86" s="53" t="s">
        <v>3</v>
      </c>
      <c r="B86" s="271">
        <v>0.47384595211632746</v>
      </c>
      <c r="C86" s="10">
        <v>0.68467519751539263</v>
      </c>
      <c r="D86" s="10">
        <v>0.72583494324107389</v>
      </c>
      <c r="E86" s="10">
        <v>0.16565449275783173</v>
      </c>
      <c r="F86" s="10">
        <v>0.43563665396703921</v>
      </c>
      <c r="G86" s="10">
        <v>0.57430570314250107</v>
      </c>
      <c r="H86" s="10">
        <v>0.62768994760935526</v>
      </c>
      <c r="I86" s="10">
        <v>0.49024189702672849</v>
      </c>
      <c r="J86" s="10">
        <v>0.35246534503593108</v>
      </c>
      <c r="K86" s="10">
        <v>0.40656169372677081</v>
      </c>
      <c r="L86" s="10">
        <v>0.27539364714064979</v>
      </c>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row>
    <row r="87" spans="1:71" x14ac:dyDescent="0.25">
      <c r="A87" s="53" t="s">
        <v>4</v>
      </c>
      <c r="B87" s="271">
        <v>0.5222891221876137</v>
      </c>
      <c r="C87" s="10">
        <v>0.69409467053152651</v>
      </c>
      <c r="D87" s="10">
        <v>0.7383394154404872</v>
      </c>
      <c r="E87" s="10">
        <v>0.26118579368992817</v>
      </c>
      <c r="F87" s="10">
        <v>0.59528451508197588</v>
      </c>
      <c r="G87" s="10">
        <v>0.68180516225629006</v>
      </c>
      <c r="H87" s="10">
        <v>0.57745202518309569</v>
      </c>
      <c r="I87" s="10">
        <v>0.31035296077880048</v>
      </c>
      <c r="J87" s="10">
        <v>0.54946813911003189</v>
      </c>
      <c r="K87" s="10">
        <v>0.57990490547914042</v>
      </c>
      <c r="L87" s="10">
        <v>0.23500363432486102</v>
      </c>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row>
    <row r="88" spans="1:71" x14ac:dyDescent="0.25">
      <c r="A88" s="53" t="s">
        <v>5</v>
      </c>
      <c r="B88" s="271">
        <v>0.57865709282949473</v>
      </c>
      <c r="C88" s="10">
        <v>0.79411764705882359</v>
      </c>
      <c r="D88" s="10">
        <v>0.64452214750530157</v>
      </c>
      <c r="E88" s="10">
        <v>0.20158907443604326</v>
      </c>
      <c r="F88" s="10">
        <v>0.31951983667037209</v>
      </c>
      <c r="G88" s="10">
        <v>0.65959876773675974</v>
      </c>
      <c r="H88" s="10">
        <v>0.69312879769480285</v>
      </c>
      <c r="I88" s="10">
        <v>0.67453173694504975</v>
      </c>
      <c r="J88" s="10">
        <v>0.72073968614456241</v>
      </c>
      <c r="K88" s="10">
        <v>0.70373948583657464</v>
      </c>
      <c r="L88" s="10">
        <v>0.37508374826665641</v>
      </c>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row>
    <row r="89" spans="1:71" x14ac:dyDescent="0.25">
      <c r="A89" s="53" t="s">
        <v>6</v>
      </c>
      <c r="B89" s="271">
        <v>0.61134675517715709</v>
      </c>
      <c r="C89" s="10">
        <v>0.74947925414124128</v>
      </c>
      <c r="D89" s="10">
        <v>0.65226065265161937</v>
      </c>
      <c r="E89" s="10">
        <v>0.12798709255615859</v>
      </c>
      <c r="F89" s="10">
        <v>0.43830583577345777</v>
      </c>
      <c r="G89" s="10">
        <v>0.78395989974937352</v>
      </c>
      <c r="H89" s="10">
        <v>0.61383782680190091</v>
      </c>
      <c r="I89" s="10">
        <v>0.81470909064274011</v>
      </c>
      <c r="J89" s="10">
        <v>0.68958263123662766</v>
      </c>
      <c r="K89" s="10">
        <v>0.91920210583891693</v>
      </c>
      <c r="L89" s="10">
        <v>0.324143162379534</v>
      </c>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row>
    <row r="90" spans="1:71" x14ac:dyDescent="0.25">
      <c r="A90" s="53" t="s">
        <v>7</v>
      </c>
      <c r="B90" s="271">
        <v>0.32386377466571098</v>
      </c>
      <c r="C90" s="10">
        <v>0.42517356912428234</v>
      </c>
      <c r="D90" s="10">
        <v>0.40178645637004312</v>
      </c>
      <c r="E90" s="10">
        <v>9.7064675708239692E-2</v>
      </c>
      <c r="F90" s="10">
        <v>0.62530556613699839</v>
      </c>
      <c r="G90" s="10">
        <v>0.411528439126847</v>
      </c>
      <c r="H90" s="10">
        <v>0.3853606437885288</v>
      </c>
      <c r="I90" s="10">
        <v>0.21313910504441821</v>
      </c>
      <c r="J90" s="10">
        <v>0.25676193656051072</v>
      </c>
      <c r="K90" s="10">
        <v>0.37166871767102183</v>
      </c>
      <c r="L90" s="10">
        <v>5.0848637126219572E-2</v>
      </c>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row>
    <row r="91" spans="1:71" x14ac:dyDescent="0.25">
      <c r="A91" s="53" t="s">
        <v>8</v>
      </c>
      <c r="B91" s="271">
        <v>0.51311786421876115</v>
      </c>
      <c r="C91" s="10">
        <v>0.79586866385936061</v>
      </c>
      <c r="D91" s="10">
        <v>0.70231015192666069</v>
      </c>
      <c r="E91" s="10">
        <v>0.13856061877291309</v>
      </c>
      <c r="F91" s="10">
        <v>0.34578794534585638</v>
      </c>
      <c r="G91" s="10">
        <v>0.53368524443270127</v>
      </c>
      <c r="H91" s="10">
        <v>0.63337300328201707</v>
      </c>
      <c r="I91" s="10">
        <v>0.55040165028660037</v>
      </c>
      <c r="J91" s="10">
        <v>0.61496031220073033</v>
      </c>
      <c r="K91" s="10">
        <v>0.52660047674719512</v>
      </c>
      <c r="L91" s="10">
        <v>0.28963057533357645</v>
      </c>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row>
    <row r="92" spans="1:71" x14ac:dyDescent="0.25">
      <c r="A92" s="53" t="s">
        <v>9</v>
      </c>
      <c r="B92" s="271">
        <v>0.5345948244640556</v>
      </c>
      <c r="C92" s="10">
        <v>0.68415345161673002</v>
      </c>
      <c r="D92" s="10">
        <v>0.66106331162506105</v>
      </c>
      <c r="E92" s="10">
        <v>9.5346041339055443E-2</v>
      </c>
      <c r="F92" s="10">
        <v>0.47514862002460245</v>
      </c>
      <c r="G92" s="10">
        <v>0.83972498090145131</v>
      </c>
      <c r="H92" s="10">
        <v>0.63199301644719263</v>
      </c>
      <c r="I92" s="10">
        <v>0.44588103683813729</v>
      </c>
      <c r="J92" s="10">
        <v>0.49511474394017324</v>
      </c>
      <c r="K92" s="10">
        <v>0.72090668815260328</v>
      </c>
      <c r="L92" s="10">
        <v>0.29661635375554835</v>
      </c>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row>
    <row r="93" spans="1:71" x14ac:dyDescent="0.25">
      <c r="A93" s="53" t="s">
        <v>10</v>
      </c>
      <c r="B93" s="271">
        <v>0.52220013822779554</v>
      </c>
      <c r="C93" s="10">
        <v>0.78311226529253097</v>
      </c>
      <c r="D93" s="10">
        <v>0.63797935958959084</v>
      </c>
      <c r="E93" s="10">
        <v>4.7181599405351812E-2</v>
      </c>
      <c r="F93" s="10">
        <v>0.23190772716734534</v>
      </c>
      <c r="G93" s="10">
        <v>0.82946728930806768</v>
      </c>
      <c r="H93" s="10">
        <v>0.6044887357283818</v>
      </c>
      <c r="I93" s="10">
        <v>0.3674413587052619</v>
      </c>
      <c r="J93" s="10">
        <v>0.55630770589093981</v>
      </c>
      <c r="K93" s="10">
        <v>0.7820447488004596</v>
      </c>
      <c r="L93" s="10">
        <v>0.38207059239002583</v>
      </c>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row>
    <row r="94" spans="1:71" x14ac:dyDescent="0.25">
      <c r="A94" s="53" t="s">
        <v>11</v>
      </c>
      <c r="B94" s="271">
        <v>0.30221209928694648</v>
      </c>
      <c r="C94" s="10">
        <v>0.38713922009895957</v>
      </c>
      <c r="D94" s="10">
        <v>0.41652370890824875</v>
      </c>
      <c r="E94" s="10">
        <v>3.8255357991627934E-3</v>
      </c>
      <c r="F94" s="10">
        <v>0.67817974456949215</v>
      </c>
      <c r="G94" s="10">
        <v>0.17176344221899287</v>
      </c>
      <c r="H94" s="10">
        <v>0.45872225213268325</v>
      </c>
      <c r="I94" s="10">
        <v>0.24139059533888377</v>
      </c>
      <c r="J94" s="10">
        <v>0.46602653630769703</v>
      </c>
      <c r="K94" s="10">
        <v>0.19725462070777966</v>
      </c>
      <c r="L94" s="10">
        <v>1.2953367875647669E-3</v>
      </c>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row>
    <row r="95" spans="1:71" x14ac:dyDescent="0.25">
      <c r="A95" s="53" t="s">
        <v>12</v>
      </c>
      <c r="B95" s="271">
        <v>0.39795593997805251</v>
      </c>
      <c r="C95" s="10">
        <v>0.44117647058823534</v>
      </c>
      <c r="D95" s="10">
        <v>0.55414849618963435</v>
      </c>
      <c r="E95" s="10">
        <v>0.10051795251991216</v>
      </c>
      <c r="F95" s="10">
        <v>0.68172071424558678</v>
      </c>
      <c r="G95" s="10">
        <v>0.4522453957659619</v>
      </c>
      <c r="H95" s="10">
        <v>0.44291993799997276</v>
      </c>
      <c r="I95" s="10">
        <v>0.26641194379454153</v>
      </c>
      <c r="J95" s="10">
        <v>0.50097014733045653</v>
      </c>
      <c r="K95" s="10">
        <v>0.37849858649589935</v>
      </c>
      <c r="L95" s="10">
        <v>0.16094975485032362</v>
      </c>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row>
    <row r="96" spans="1:71" x14ac:dyDescent="0.25">
      <c r="A96" s="53" t="s">
        <v>13</v>
      </c>
      <c r="B96" s="271">
        <v>0.29279285909934233</v>
      </c>
      <c r="C96" s="10">
        <v>0.15049435941287001</v>
      </c>
      <c r="D96" s="10">
        <v>0.53507439817055991</v>
      </c>
      <c r="E96" s="10">
        <v>6.9257171566641976E-2</v>
      </c>
      <c r="F96" s="10">
        <v>0.31614032203020259</v>
      </c>
      <c r="G96" s="10">
        <v>0.41639277720657641</v>
      </c>
      <c r="H96" s="10">
        <v>0.44956465664565359</v>
      </c>
      <c r="I96" s="10">
        <v>0.23517080754614417</v>
      </c>
      <c r="J96" s="10">
        <v>0.27068218307038844</v>
      </c>
      <c r="K96" s="10">
        <v>0.3008913438979981</v>
      </c>
      <c r="L96" s="10">
        <v>0.18426057144638813</v>
      </c>
    </row>
    <row r="97" spans="1:12" x14ac:dyDescent="0.25">
      <c r="A97" s="53" t="s">
        <v>14</v>
      </c>
      <c r="B97" s="271">
        <v>0.61032929089272914</v>
      </c>
      <c r="C97" s="10">
        <v>0.66786929081883928</v>
      </c>
      <c r="D97" s="10">
        <v>0.71682098643435754</v>
      </c>
      <c r="E97" s="10">
        <v>0.43205370217049693</v>
      </c>
      <c r="F97" s="10">
        <v>0.53916865660403124</v>
      </c>
      <c r="G97" s="10">
        <v>0.77478780986078633</v>
      </c>
      <c r="H97" s="10">
        <v>0.61791417277206107</v>
      </c>
      <c r="I97" s="10">
        <v>0.34623254954951421</v>
      </c>
      <c r="J97" s="10">
        <v>0.62818615686945867</v>
      </c>
      <c r="K97" s="10">
        <v>0.59892271622136994</v>
      </c>
      <c r="L97" s="10">
        <v>0.78133686762637689</v>
      </c>
    </row>
    <row r="98" spans="1:12" x14ac:dyDescent="0.25">
      <c r="A98" s="53" t="s">
        <v>15</v>
      </c>
      <c r="B98" s="271">
        <v>0.4997556476193763</v>
      </c>
      <c r="C98" s="10">
        <v>0.77942144690028492</v>
      </c>
      <c r="D98" s="10">
        <v>0.66043230613005766</v>
      </c>
      <c r="E98" s="10">
        <v>0.46590683730189275</v>
      </c>
      <c r="F98" s="10">
        <v>0.70296526302184004</v>
      </c>
      <c r="G98" s="10">
        <v>0.4779538609702253</v>
      </c>
      <c r="H98" s="10">
        <v>0.61419624023168606</v>
      </c>
      <c r="I98" s="10">
        <v>0.18721396668863446</v>
      </c>
      <c r="J98" s="10">
        <v>0.31665690063515939</v>
      </c>
      <c r="K98" s="10">
        <v>0.38388813223935336</v>
      </c>
      <c r="L98" s="10">
        <v>0.40892152207462795</v>
      </c>
    </row>
    <row r="99" spans="1:12" x14ac:dyDescent="0.25">
      <c r="A99" s="53" t="s">
        <v>16</v>
      </c>
      <c r="B99" s="271">
        <v>0.46532479357732032</v>
      </c>
      <c r="C99" s="10">
        <v>0.83935130502627375</v>
      </c>
      <c r="D99" s="10">
        <v>0.55727317750508054</v>
      </c>
      <c r="E99" s="10">
        <v>0.10684015728606339</v>
      </c>
      <c r="F99" s="10">
        <v>0</v>
      </c>
      <c r="G99" s="10">
        <v>0.5726472407144676</v>
      </c>
      <c r="H99" s="10">
        <v>0.56782507803394688</v>
      </c>
      <c r="I99" s="10">
        <v>0.42875205969145902</v>
      </c>
      <c r="J99" s="10">
        <v>0.67722378171107112</v>
      </c>
      <c r="K99" s="10">
        <v>0.62123192619521861</v>
      </c>
      <c r="L99" s="10">
        <v>0.28210320960962221</v>
      </c>
    </row>
    <row r="100" spans="1:12" x14ac:dyDescent="0.25">
      <c r="A100" s="53" t="s">
        <v>17</v>
      </c>
      <c r="B100" s="271">
        <v>0.55430268744754962</v>
      </c>
      <c r="C100" s="10">
        <v>0.87176413997541058</v>
      </c>
      <c r="D100" s="10">
        <v>0.72937231320375773</v>
      </c>
      <c r="E100" s="10">
        <v>9.696243676663302E-2</v>
      </c>
      <c r="F100" s="10">
        <v>0.18954959595222509</v>
      </c>
      <c r="G100" s="10">
        <v>0.74115732417368863</v>
      </c>
      <c r="H100" s="10">
        <v>0.63070378522030135</v>
      </c>
      <c r="I100" s="10">
        <v>0.43081280737286748</v>
      </c>
      <c r="J100" s="10">
        <v>0.79263060879118852</v>
      </c>
      <c r="K100" s="10">
        <v>0.82604251255537731</v>
      </c>
      <c r="L100" s="10">
        <v>0.23403135046404669</v>
      </c>
    </row>
    <row r="101" spans="1:12" x14ac:dyDescent="0.25">
      <c r="A101" s="218" t="s">
        <v>18</v>
      </c>
      <c r="B101" s="271">
        <v>0.45880969353329937</v>
      </c>
      <c r="C101" s="10">
        <v>0.64009635822478783</v>
      </c>
      <c r="D101" s="10">
        <v>0.64333951273158241</v>
      </c>
      <c r="E101" s="10">
        <v>0.58346941428455545</v>
      </c>
      <c r="F101" s="10">
        <v>0.75145092282047266</v>
      </c>
      <c r="G101" s="10">
        <v>0.34964780170441379</v>
      </c>
      <c r="H101" s="10">
        <v>0.349220353817697</v>
      </c>
      <c r="I101" s="10">
        <v>0.18927504703592224</v>
      </c>
      <c r="J101" s="10">
        <v>0.58629416640247689</v>
      </c>
      <c r="K101" s="10">
        <v>9.1378918673330312E-2</v>
      </c>
      <c r="L101" s="10">
        <v>0.40392443963775487</v>
      </c>
    </row>
  </sheetData>
  <sortState ref="G64:H80">
    <sortCondition descending="1" ref="H64:H80"/>
  </sortState>
  <mergeCells count="13">
    <mergeCell ref="CN1:CU1"/>
    <mergeCell ref="AL1:AT1"/>
    <mergeCell ref="AU1:BB1"/>
    <mergeCell ref="BC1:BN1"/>
    <mergeCell ref="BO1:BS1"/>
    <mergeCell ref="BT1:CE1"/>
    <mergeCell ref="CF1:CM1"/>
    <mergeCell ref="AE1:AK1"/>
    <mergeCell ref="B1:C1"/>
    <mergeCell ref="D1:I1"/>
    <mergeCell ref="J1:Q1"/>
    <mergeCell ref="R1:Z1"/>
    <mergeCell ref="AA1:AD1"/>
  </mergeCell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5"/>
  <sheetViews>
    <sheetView topLeftCell="A85" zoomScale="85" zoomScaleNormal="85" workbookViewId="0">
      <selection activeCell="H102" sqref="H102"/>
    </sheetView>
  </sheetViews>
  <sheetFormatPr defaultRowHeight="15" x14ac:dyDescent="0.25"/>
  <cols>
    <col min="1" max="1" width="44.140625" customWidth="1"/>
    <col min="2" max="2" width="23.5703125" customWidth="1"/>
    <col min="3" max="3" width="26.85546875" customWidth="1"/>
    <col min="4" max="4" width="15.140625" customWidth="1"/>
    <col min="5" max="5" width="18.42578125" customWidth="1"/>
    <col min="6" max="6" width="14.28515625" customWidth="1"/>
    <col min="7" max="7" width="13" customWidth="1"/>
    <col min="8" max="8" width="18.7109375" customWidth="1"/>
    <col min="10" max="10" width="15" customWidth="1"/>
    <col min="11" max="11" width="22.28515625" customWidth="1"/>
    <col min="12" max="12" width="21.28515625" customWidth="1"/>
    <col min="13" max="13" width="20.42578125" customWidth="1"/>
    <col min="14" max="14" width="19.140625" customWidth="1"/>
    <col min="15" max="15" width="26.140625" customWidth="1"/>
    <col min="16" max="16" width="39.85546875" customWidth="1"/>
    <col min="17" max="17" width="22.85546875" customWidth="1"/>
  </cols>
  <sheetData>
    <row r="1" spans="1:8" ht="2.1" customHeight="1" x14ac:dyDescent="0.25"/>
    <row r="3" spans="1:8" x14ac:dyDescent="0.25">
      <c r="B3" t="s">
        <v>117</v>
      </c>
      <c r="C3" t="s">
        <v>103</v>
      </c>
      <c r="D3" t="s">
        <v>109</v>
      </c>
      <c r="E3" t="s">
        <v>106</v>
      </c>
      <c r="F3" t="s">
        <v>107</v>
      </c>
      <c r="G3" t="s">
        <v>80</v>
      </c>
      <c r="H3" t="s">
        <v>108</v>
      </c>
    </row>
    <row r="4" spans="1:8" x14ac:dyDescent="0.25">
      <c r="A4" t="s">
        <v>6</v>
      </c>
      <c r="B4">
        <v>0.90165285686799868</v>
      </c>
      <c r="C4">
        <v>0.6654823434021282</v>
      </c>
      <c r="D4">
        <v>0.39917108733009499</v>
      </c>
      <c r="E4">
        <v>2.1302903269690936</v>
      </c>
      <c r="F4">
        <v>0.68316416498016741</v>
      </c>
      <c r="G4">
        <v>0.65209023813074662</v>
      </c>
      <c r="H4">
        <v>0.92243402160536037</v>
      </c>
    </row>
    <row r="5" spans="1:8" x14ac:dyDescent="0.25">
      <c r="A5" t="s">
        <v>5</v>
      </c>
      <c r="B5">
        <v>0.85433423516628904</v>
      </c>
      <c r="C5">
        <v>0.70627686908218434</v>
      </c>
      <c r="D5">
        <v>0.65374635331862396</v>
      </c>
      <c r="E5">
        <v>1.8014312721517229</v>
      </c>
      <c r="F5">
        <v>0.70888368636549226</v>
      </c>
      <c r="G5">
        <v>0.65968154645299282</v>
      </c>
      <c r="H5">
        <v>0.63989798687011512</v>
      </c>
    </row>
    <row r="6" spans="1:8" x14ac:dyDescent="0.25">
      <c r="A6" t="s">
        <v>17</v>
      </c>
      <c r="B6">
        <v>0.83841993523351599</v>
      </c>
      <c r="C6">
        <v>0.68733872140476704</v>
      </c>
      <c r="D6">
        <v>0.6311964321364425</v>
      </c>
      <c r="E6">
        <v>1.8570380657217407</v>
      </c>
      <c r="F6">
        <v>0.46703079298650174</v>
      </c>
      <c r="G6">
        <v>0.70685582156177795</v>
      </c>
      <c r="H6">
        <v>0.72878887331875764</v>
      </c>
    </row>
    <row r="7" spans="1:8" x14ac:dyDescent="0.25">
      <c r="A7" t="s">
        <v>8</v>
      </c>
      <c r="B7">
        <v>0.79348044898640668</v>
      </c>
      <c r="C7">
        <v>0.69234957196457214</v>
      </c>
      <c r="D7">
        <v>0.72091727049535126</v>
      </c>
      <c r="E7">
        <v>1.7965908802919632</v>
      </c>
      <c r="F7">
        <v>0.56254756239222226</v>
      </c>
      <c r="G7">
        <v>0.53995469554909581</v>
      </c>
      <c r="H7">
        <v>0.50326078692020459</v>
      </c>
    </row>
    <row r="8" spans="1:8" s="54" customFormat="1" x14ac:dyDescent="0.25">
      <c r="A8" s="54" t="s">
        <v>14</v>
      </c>
      <c r="B8" s="54">
        <v>0.79294239249849463</v>
      </c>
      <c r="C8" s="54">
        <v>0.73740816961188682</v>
      </c>
      <c r="D8" s="54">
        <v>0.63916163538965787</v>
      </c>
      <c r="E8" s="54">
        <v>1.9954983512285669</v>
      </c>
      <c r="F8" s="54">
        <v>0.37878635083820666</v>
      </c>
      <c r="G8" s="54">
        <v>0.54297283329394463</v>
      </c>
      <c r="H8" s="54">
        <v>0.5255196735476011</v>
      </c>
    </row>
    <row r="9" spans="1:8" x14ac:dyDescent="0.25">
      <c r="A9" t="s">
        <v>4</v>
      </c>
      <c r="B9">
        <v>0.76801786164188146</v>
      </c>
      <c r="C9">
        <v>0.69793251256264854</v>
      </c>
      <c r="D9">
        <v>0.58647434259687192</v>
      </c>
      <c r="E9">
        <v>2.1050740600226971</v>
      </c>
      <c r="F9">
        <v>0.33866228239996732</v>
      </c>
      <c r="G9">
        <v>0.46802801342725037</v>
      </c>
      <c r="H9">
        <v>0.47990729292042988</v>
      </c>
    </row>
    <row r="10" spans="1:8" x14ac:dyDescent="0.25">
      <c r="A10" t="s">
        <v>10</v>
      </c>
      <c r="B10">
        <v>0.76668268591488953</v>
      </c>
      <c r="C10">
        <v>0.64303978989907995</v>
      </c>
      <c r="D10">
        <v>0.51519840335202483</v>
      </c>
      <c r="E10">
        <v>1.9596003320816633</v>
      </c>
      <c r="F10">
        <v>0.31082256788018581</v>
      </c>
      <c r="G10">
        <v>0.50778015890966555</v>
      </c>
      <c r="H10">
        <v>0.71903329651988834</v>
      </c>
    </row>
    <row r="11" spans="1:8" x14ac:dyDescent="0.25">
      <c r="A11" t="s">
        <v>9</v>
      </c>
      <c r="B11">
        <v>0.75362129411547429</v>
      </c>
      <c r="C11">
        <v>0.65742848025236511</v>
      </c>
      <c r="D11">
        <v>0.66222826134088542</v>
      </c>
      <c r="E11">
        <v>1.724443856833056</v>
      </c>
      <c r="F11">
        <v>0.42207180819409795</v>
      </c>
      <c r="G11">
        <v>0.46366539973193055</v>
      </c>
      <c r="H11">
        <v>0.6436211071606861</v>
      </c>
    </row>
    <row r="12" spans="1:8" x14ac:dyDescent="0.25">
      <c r="A12" t="s">
        <v>3</v>
      </c>
      <c r="B12">
        <v>0.73725275260597667</v>
      </c>
      <c r="C12">
        <v>0.67997329821725927</v>
      </c>
      <c r="D12">
        <v>0.68405876845878055</v>
      </c>
      <c r="E12">
        <v>1.9582504080494816</v>
      </c>
      <c r="F12">
        <v>0.49924031198807661</v>
      </c>
      <c r="G12">
        <v>0.32432321131723751</v>
      </c>
      <c r="H12">
        <v>0.34636485121068927</v>
      </c>
    </row>
    <row r="13" spans="1:8" x14ac:dyDescent="0.25">
      <c r="A13" t="s">
        <v>16</v>
      </c>
      <c r="B13">
        <v>0.72512732043144867</v>
      </c>
      <c r="C13">
        <v>0.57321210577481185</v>
      </c>
      <c r="D13">
        <v>0.44315795956374099</v>
      </c>
      <c r="E13">
        <v>1.8190249571897548</v>
      </c>
      <c r="F13">
        <v>0.41500280867387601</v>
      </c>
      <c r="G13">
        <v>0.59097799261651951</v>
      </c>
      <c r="H13">
        <v>0.55714858558708291</v>
      </c>
    </row>
    <row r="14" spans="1:8" s="54" customFormat="1" x14ac:dyDescent="0.25">
      <c r="A14" s="54" t="s">
        <v>15</v>
      </c>
      <c r="B14" s="54">
        <v>0.64591691197072276</v>
      </c>
      <c r="C14" s="54">
        <v>0.70313868618197684</v>
      </c>
      <c r="D14" s="54">
        <v>0.73063709009814226</v>
      </c>
      <c r="E14" s="54">
        <v>1.6979775224610854</v>
      </c>
      <c r="F14" s="54">
        <v>0.20837482302273821</v>
      </c>
      <c r="G14" s="54">
        <v>0.28087255089915308</v>
      </c>
      <c r="H14" s="54">
        <v>0.32137025731522795</v>
      </c>
    </row>
    <row r="15" spans="1:8" x14ac:dyDescent="0.25">
      <c r="A15" t="s">
        <v>11</v>
      </c>
      <c r="B15">
        <v>0.60474407964658417</v>
      </c>
      <c r="C15">
        <v>0.35507435914369112</v>
      </c>
      <c r="D15">
        <v>0.55291094112467243</v>
      </c>
      <c r="E15">
        <v>2.0121554232118246</v>
      </c>
      <c r="F15">
        <v>0.2221112713859095</v>
      </c>
      <c r="G15">
        <v>0.40069845238178392</v>
      </c>
      <c r="H15">
        <v>0.16525392504593697</v>
      </c>
    </row>
    <row r="16" spans="1:8" x14ac:dyDescent="0.25">
      <c r="A16" t="s">
        <v>12</v>
      </c>
      <c r="B16">
        <v>0.50030563715066623</v>
      </c>
      <c r="C16">
        <v>0.46806474969581119</v>
      </c>
      <c r="D16">
        <v>0.47094688463412976</v>
      </c>
      <c r="E16">
        <v>1.0904896611322141</v>
      </c>
      <c r="F16">
        <v>0.21193428339423809</v>
      </c>
      <c r="G16">
        <v>0.44199456240221091</v>
      </c>
      <c r="H16">
        <v>0.35139340349627635</v>
      </c>
    </row>
    <row r="17" spans="1:11" x14ac:dyDescent="0.25">
      <c r="A17" t="s">
        <v>7</v>
      </c>
      <c r="B17">
        <v>0.49439055822198852</v>
      </c>
      <c r="C17">
        <v>0.40929562265198416</v>
      </c>
      <c r="D17">
        <v>0.3289937699436547</v>
      </c>
      <c r="E17">
        <v>1.4654333475567194</v>
      </c>
      <c r="F17">
        <v>0.17466546479801409</v>
      </c>
      <c r="G17">
        <v>0.22628434473577569</v>
      </c>
      <c r="H17">
        <v>0.40906174088439434</v>
      </c>
    </row>
    <row r="18" spans="1:11" x14ac:dyDescent="0.25">
      <c r="A18" t="s">
        <v>2</v>
      </c>
      <c r="B18">
        <v>0.48057202668646964</v>
      </c>
      <c r="C18">
        <v>0.44806030768965061</v>
      </c>
      <c r="D18">
        <v>0.69957738273930858</v>
      </c>
      <c r="E18">
        <v>1.2586586032744562</v>
      </c>
      <c r="F18">
        <v>2.7586206896551748E-3</v>
      </c>
      <c r="G18">
        <v>0.26435268252308602</v>
      </c>
      <c r="H18">
        <v>0.2686770298285916</v>
      </c>
    </row>
    <row r="19" spans="1:11" x14ac:dyDescent="0.25">
      <c r="A19" t="s">
        <v>18</v>
      </c>
      <c r="B19">
        <v>0.45938302838832523</v>
      </c>
      <c r="C19">
        <v>0.66335421772301084</v>
      </c>
      <c r="D19">
        <v>0.5931914033408684</v>
      </c>
      <c r="E19">
        <v>0.74260240619535733</v>
      </c>
      <c r="F19">
        <v>0.21421741597506799</v>
      </c>
      <c r="G19">
        <v>0.50232135359349472</v>
      </c>
      <c r="H19">
        <v>6.5142417782126996E-2</v>
      </c>
    </row>
    <row r="20" spans="1:11" x14ac:dyDescent="0.25">
      <c r="A20" t="s">
        <v>13</v>
      </c>
      <c r="B20">
        <v>0.45044658889002731</v>
      </c>
      <c r="C20">
        <v>0.36964165635884866</v>
      </c>
      <c r="D20">
        <v>0.53385197415639762</v>
      </c>
      <c r="E20">
        <v>1.2003037084466015</v>
      </c>
      <c r="F20">
        <v>0.11121473407355176</v>
      </c>
      <c r="G20">
        <v>0.20814152793696086</v>
      </c>
      <c r="H20">
        <v>0.32854137382797705</v>
      </c>
    </row>
    <row r="21" spans="1:11" x14ac:dyDescent="0.25">
      <c r="A21" s="9" t="s">
        <v>110</v>
      </c>
      <c r="B21" s="9">
        <f>AVERAGE(B4:B20)</f>
        <v>0.68042885967159772</v>
      </c>
      <c r="C21" s="9">
        <v>0.59747479185980457</v>
      </c>
      <c r="D21" s="9">
        <v>0.57914235058939123</v>
      </c>
      <c r="E21" s="9">
        <v>1.6832272460481175</v>
      </c>
      <c r="F21" s="9">
        <v>0.34891111470811575</v>
      </c>
      <c r="G21" s="9">
        <v>0.45770561090962508</v>
      </c>
      <c r="H21" s="9">
        <v>0.46914215434360851</v>
      </c>
    </row>
    <row r="22" spans="1:11" x14ac:dyDescent="0.25">
      <c r="B22" s="294"/>
      <c r="C22" s="294"/>
      <c r="D22" s="294"/>
      <c r="E22" s="294"/>
      <c r="F22" s="294"/>
      <c r="G22" s="294"/>
      <c r="H22" s="294"/>
      <c r="I22" s="294"/>
      <c r="J22" s="294"/>
      <c r="K22" s="294"/>
    </row>
    <row r="23" spans="1:11" x14ac:dyDescent="0.25">
      <c r="B23" s="293" t="s">
        <v>104</v>
      </c>
      <c r="C23" s="50" t="s">
        <v>156</v>
      </c>
      <c r="D23" s="160" t="s">
        <v>130</v>
      </c>
      <c r="E23" s="295" t="s">
        <v>105</v>
      </c>
      <c r="F23" s="296" t="s">
        <v>154</v>
      </c>
      <c r="G23" s="160" t="s">
        <v>102</v>
      </c>
      <c r="H23" s="296" t="s">
        <v>145</v>
      </c>
      <c r="I23" s="296" t="s">
        <v>80</v>
      </c>
      <c r="J23" s="297" t="s">
        <v>155</v>
      </c>
      <c r="K23" s="297" t="s">
        <v>152</v>
      </c>
    </row>
    <row r="24" spans="1:11" x14ac:dyDescent="0.25">
      <c r="A24" s="53" t="s">
        <v>2</v>
      </c>
      <c r="B24" s="10">
        <v>0</v>
      </c>
      <c r="C24" s="10">
        <f>C4*0.5+D4*0.5</f>
        <v>0.53232671536611154</v>
      </c>
      <c r="D24" s="10">
        <v>0.28862935448389782</v>
      </c>
      <c r="E24" s="10">
        <v>0.80947100581378595</v>
      </c>
      <c r="F24" s="10">
        <v>0.28588717783764223</v>
      </c>
      <c r="G24" s="10">
        <f>H4*0.33+I4*0.33+J4*0.33</f>
        <v>0.30440322712976892</v>
      </c>
      <c r="H24" s="10">
        <v>4.5066312997347473E-2</v>
      </c>
      <c r="I24" s="10">
        <v>0.34791176153557063</v>
      </c>
      <c r="J24" s="10">
        <v>0.30029016737266784</v>
      </c>
      <c r="K24" s="10">
        <v>0.17108900564041596</v>
      </c>
    </row>
    <row r="25" spans="1:11" s="2" customFormat="1" x14ac:dyDescent="0.25">
      <c r="A25" s="53" t="s">
        <v>3</v>
      </c>
      <c r="B25" s="11">
        <v>0.68467519751539263</v>
      </c>
      <c r="C25" s="11">
        <f t="shared" ref="C25:C40" si="0">C5*0.5+D5*0.5</f>
        <v>0.68001161120040421</v>
      </c>
      <c r="D25" s="11">
        <v>0.16565449275783173</v>
      </c>
      <c r="E25" s="11">
        <v>0.43563665396703921</v>
      </c>
      <c r="F25" s="11">
        <v>0.57430570314250107</v>
      </c>
      <c r="G25" s="11">
        <f t="shared" ref="G25:G40" si="1">H5*0.33+I5*0.33+J5*0.33</f>
        <v>0.21116633566713799</v>
      </c>
      <c r="H25" s="11">
        <v>0.49024189702672849</v>
      </c>
      <c r="I25" s="11">
        <v>0.35246534503593108</v>
      </c>
      <c r="J25" s="11">
        <v>0.40656169372677081</v>
      </c>
      <c r="K25" s="11">
        <v>0.27539364714064979</v>
      </c>
    </row>
    <row r="26" spans="1:11" s="2" customFormat="1" x14ac:dyDescent="0.25">
      <c r="A26" s="53" t="s">
        <v>4</v>
      </c>
      <c r="B26" s="11">
        <v>0.69409467053152651</v>
      </c>
      <c r="C26" s="11">
        <f t="shared" si="0"/>
        <v>0.65926757677060477</v>
      </c>
      <c r="D26" s="11">
        <v>0.26118579368992817</v>
      </c>
      <c r="E26" s="11">
        <v>0.59528451508197588</v>
      </c>
      <c r="F26" s="11">
        <v>0.68180516225629006</v>
      </c>
      <c r="G26" s="11">
        <f t="shared" si="1"/>
        <v>0.24050032819519004</v>
      </c>
      <c r="H26" s="11">
        <v>0.31035296077880048</v>
      </c>
      <c r="I26" s="11">
        <v>0.54946813911003189</v>
      </c>
      <c r="J26" s="11">
        <v>0.57990490547914042</v>
      </c>
      <c r="K26" s="11">
        <v>0.23500363432486102</v>
      </c>
    </row>
    <row r="27" spans="1:11" s="2" customFormat="1" x14ac:dyDescent="0.25">
      <c r="A27" s="53" t="s">
        <v>5</v>
      </c>
      <c r="B27" s="11">
        <v>0.79411764705882359</v>
      </c>
      <c r="C27" s="11">
        <f t="shared" si="0"/>
        <v>0.70663342122996164</v>
      </c>
      <c r="D27" s="11">
        <v>0.20158907443604326</v>
      </c>
      <c r="E27" s="11">
        <v>0.31951983667037209</v>
      </c>
      <c r="F27" s="11">
        <v>0.65959876773675974</v>
      </c>
      <c r="G27" s="11">
        <f t="shared" si="1"/>
        <v>0.16607605968366754</v>
      </c>
      <c r="H27" s="11">
        <v>0.67453173694504975</v>
      </c>
      <c r="I27" s="11">
        <v>0.72073968614456241</v>
      </c>
      <c r="J27" s="11">
        <v>0.70373948583657464</v>
      </c>
      <c r="K27" s="11">
        <v>0.37508374826665641</v>
      </c>
    </row>
    <row r="28" spans="1:11" s="2" customFormat="1" x14ac:dyDescent="0.25">
      <c r="A28" s="53" t="s">
        <v>6</v>
      </c>
      <c r="B28" s="11">
        <v>0.74947925414124128</v>
      </c>
      <c r="C28" s="11">
        <f t="shared" si="0"/>
        <v>0.68828490250077234</v>
      </c>
      <c r="D28" s="11">
        <v>0.12798709255615859</v>
      </c>
      <c r="E28" s="11">
        <v>0.43830583577345777</v>
      </c>
      <c r="F28" s="11">
        <v>0.78395989974937352</v>
      </c>
      <c r="G28" s="11">
        <f t="shared" si="1"/>
        <v>0.17342149227070838</v>
      </c>
      <c r="H28" s="11">
        <v>0.81470909064274011</v>
      </c>
      <c r="I28" s="11">
        <v>0.68958263123662766</v>
      </c>
      <c r="J28" s="11">
        <v>0.91920210583891693</v>
      </c>
      <c r="K28" s="11">
        <v>0.324143162379534</v>
      </c>
    </row>
    <row r="29" spans="1:11" s="2" customFormat="1" x14ac:dyDescent="0.25">
      <c r="A29" s="53" t="s">
        <v>7</v>
      </c>
      <c r="B29" s="11">
        <v>0.42517356912428234</v>
      </c>
      <c r="C29" s="11">
        <f t="shared" si="0"/>
        <v>0.64220342757976023</v>
      </c>
      <c r="D29" s="11">
        <v>9.7064675708239692E-2</v>
      </c>
      <c r="E29" s="11">
        <v>0.62530556613699839</v>
      </c>
      <c r="F29" s="11">
        <v>0.411528439126847</v>
      </c>
      <c r="G29" s="11">
        <f t="shared" si="1"/>
        <v>0.15836940666374186</v>
      </c>
      <c r="H29" s="11">
        <v>0.21313910504441821</v>
      </c>
      <c r="I29" s="11">
        <v>0.25676193656051072</v>
      </c>
      <c r="J29" s="11">
        <v>0.37166871767102183</v>
      </c>
      <c r="K29" s="11">
        <v>5.0848637126219572E-2</v>
      </c>
    </row>
    <row r="30" spans="1:11" s="2" customFormat="1" x14ac:dyDescent="0.25">
      <c r="A30" s="53" t="s">
        <v>8</v>
      </c>
      <c r="B30" s="11">
        <v>0.79586866385936061</v>
      </c>
      <c r="C30" s="11">
        <f t="shared" si="0"/>
        <v>0.57911909662555239</v>
      </c>
      <c r="D30" s="11">
        <v>0.13856061877291309</v>
      </c>
      <c r="E30" s="11">
        <v>0.34578794534585638</v>
      </c>
      <c r="F30" s="11">
        <v>0.53368524443270127</v>
      </c>
      <c r="G30" s="11">
        <f t="shared" si="1"/>
        <v>0.23728098785156315</v>
      </c>
      <c r="H30" s="11">
        <v>0.55040165028660037</v>
      </c>
      <c r="I30" s="11">
        <v>0.61496031220073033</v>
      </c>
      <c r="J30" s="11">
        <v>0.52660047674719512</v>
      </c>
      <c r="K30" s="11">
        <v>0.28963057533357645</v>
      </c>
    </row>
    <row r="31" spans="1:11" s="2" customFormat="1" x14ac:dyDescent="0.25">
      <c r="A31" s="53" t="s">
        <v>9</v>
      </c>
      <c r="B31" s="11">
        <v>0.68415345161673002</v>
      </c>
      <c r="C31" s="11">
        <f t="shared" si="0"/>
        <v>0.65982837079662526</v>
      </c>
      <c r="D31" s="11">
        <v>9.5346041339055443E-2</v>
      </c>
      <c r="E31" s="11">
        <v>0.47514862002460245</v>
      </c>
      <c r="F31" s="11">
        <v>0.83972498090145131</v>
      </c>
      <c r="G31" s="11">
        <f t="shared" si="1"/>
        <v>0.21239496536302643</v>
      </c>
      <c r="H31" s="11">
        <v>0.44588103683813729</v>
      </c>
      <c r="I31" s="11">
        <v>0.49511474394017324</v>
      </c>
      <c r="J31" s="11">
        <v>0.72090668815260328</v>
      </c>
      <c r="K31" s="11">
        <v>0.29661635375554835</v>
      </c>
    </row>
    <row r="32" spans="1:11" s="2" customFormat="1" x14ac:dyDescent="0.25">
      <c r="A32" s="53" t="s">
        <v>10</v>
      </c>
      <c r="B32" s="11">
        <v>0.78311226529253097</v>
      </c>
      <c r="C32" s="11">
        <f t="shared" si="0"/>
        <v>0.68201603333801986</v>
      </c>
      <c r="D32" s="11">
        <v>4.7181599405351812E-2</v>
      </c>
      <c r="E32" s="11">
        <v>0.23190772716734534</v>
      </c>
      <c r="F32" s="11">
        <v>0.82946728930806768</v>
      </c>
      <c r="G32" s="11">
        <f t="shared" si="1"/>
        <v>0.11430040089952746</v>
      </c>
      <c r="H32" s="11">
        <v>0.3674413587052619</v>
      </c>
      <c r="I32" s="11">
        <v>0.55630770589093981</v>
      </c>
      <c r="J32" s="11">
        <v>0.7820447488004596</v>
      </c>
      <c r="K32" s="11">
        <v>0.38207059239002583</v>
      </c>
    </row>
    <row r="33" spans="1:11" s="2" customFormat="1" x14ac:dyDescent="0.25">
      <c r="A33" s="53" t="s">
        <v>11</v>
      </c>
      <c r="B33" s="11">
        <v>0.38713922009895957</v>
      </c>
      <c r="C33" s="11">
        <f t="shared" si="0"/>
        <v>0.50818503266927639</v>
      </c>
      <c r="D33" s="11">
        <v>3.8255357991627934E-3</v>
      </c>
      <c r="E33" s="11">
        <v>0.67817974456949215</v>
      </c>
      <c r="F33" s="11">
        <v>0.17176344221899287</v>
      </c>
      <c r="G33" s="11">
        <f t="shared" si="1"/>
        <v>0.18385903324373737</v>
      </c>
      <c r="H33" s="11">
        <v>0.24139059533888377</v>
      </c>
      <c r="I33" s="11">
        <v>0.46602653630769703</v>
      </c>
      <c r="J33" s="11">
        <v>0.19725462070777966</v>
      </c>
      <c r="K33" s="11">
        <v>1.2953367875647669E-3</v>
      </c>
    </row>
    <row r="34" spans="1:11" s="2" customFormat="1" x14ac:dyDescent="0.25">
      <c r="A34" s="53" t="s">
        <v>12</v>
      </c>
      <c r="B34" s="11">
        <v>0.44117647058823534</v>
      </c>
      <c r="C34" s="11">
        <f t="shared" si="0"/>
        <v>0.71688788814005955</v>
      </c>
      <c r="D34" s="11">
        <v>0.10051795251991216</v>
      </c>
      <c r="E34" s="11">
        <v>0.68172071424558678</v>
      </c>
      <c r="F34" s="11">
        <v>0.4522453957659619</v>
      </c>
      <c r="G34" s="11">
        <f t="shared" si="1"/>
        <v>0.10605218491402522</v>
      </c>
      <c r="H34" s="11">
        <v>0.26641194379454153</v>
      </c>
      <c r="I34" s="11">
        <v>0.50097014733045653</v>
      </c>
      <c r="J34" s="11">
        <v>0.37849858649589935</v>
      </c>
      <c r="K34" s="11">
        <v>0.16094975485032362</v>
      </c>
    </row>
    <row r="35" spans="1:11" s="2" customFormat="1" x14ac:dyDescent="0.25">
      <c r="A35" s="53" t="s">
        <v>13</v>
      </c>
      <c r="B35" s="11">
        <v>0.15049435941287001</v>
      </c>
      <c r="C35" s="11">
        <f t="shared" si="0"/>
        <v>0.45399265013418177</v>
      </c>
      <c r="D35" s="11">
        <v>6.9257171566641976E-2</v>
      </c>
      <c r="E35" s="11">
        <v>0.31614032203020259</v>
      </c>
      <c r="F35" s="11">
        <v>0.41639277720657641</v>
      </c>
      <c r="G35" s="11">
        <f t="shared" si="1"/>
        <v>5.4533795265159203E-2</v>
      </c>
      <c r="H35" s="11">
        <v>0.23517080754614417</v>
      </c>
      <c r="I35" s="11">
        <v>0.27068218307038844</v>
      </c>
      <c r="J35" s="11">
        <v>0.3008913438979981</v>
      </c>
      <c r="K35" s="11">
        <v>0.18426057144638813</v>
      </c>
    </row>
    <row r="36" spans="1:11" s="2" customFormat="1" x14ac:dyDescent="0.25">
      <c r="A36" s="53" t="s">
        <v>14</v>
      </c>
      <c r="B36" s="11">
        <v>0.66786929081883928</v>
      </c>
      <c r="C36" s="11">
        <f t="shared" si="0"/>
        <v>0.46950581716497047</v>
      </c>
      <c r="D36" s="11">
        <v>0.43205370217049693</v>
      </c>
      <c r="E36" s="11">
        <v>0.53916865660403124</v>
      </c>
      <c r="F36" s="11">
        <v>0.77478780986078633</v>
      </c>
      <c r="G36" s="11">
        <f t="shared" si="1"/>
        <v>0.11595982315377119</v>
      </c>
      <c r="H36" s="11">
        <v>0.34623254954951421</v>
      </c>
      <c r="I36" s="11">
        <v>0.62818615686945867</v>
      </c>
      <c r="J36" s="11">
        <v>0.59892271622136994</v>
      </c>
      <c r="K36" s="11">
        <v>0.78133686762637689</v>
      </c>
    </row>
    <row r="37" spans="1:11" s="2" customFormat="1" x14ac:dyDescent="0.25">
      <c r="A37" s="53" t="s">
        <v>15</v>
      </c>
      <c r="B37" s="11">
        <v>0.77942144690028492</v>
      </c>
      <c r="C37" s="11">
        <f t="shared" si="0"/>
        <v>0.36914469629781943</v>
      </c>
      <c r="D37" s="11">
        <v>0.46590683730189275</v>
      </c>
      <c r="E37" s="11">
        <v>0.70296526302184004</v>
      </c>
      <c r="F37" s="11">
        <v>0.4779538609702253</v>
      </c>
      <c r="G37" s="11">
        <f t="shared" si="1"/>
        <v>0.13499037449185014</v>
      </c>
      <c r="H37" s="11">
        <v>0.18721396668863446</v>
      </c>
      <c r="I37" s="11">
        <v>0.31665690063515939</v>
      </c>
      <c r="J37" s="11">
        <v>0.38388813223935336</v>
      </c>
      <c r="K37" s="11">
        <v>0.40892152207462795</v>
      </c>
    </row>
    <row r="38" spans="1:11" s="2" customFormat="1" x14ac:dyDescent="0.25">
      <c r="A38" s="53" t="s">
        <v>16</v>
      </c>
      <c r="B38" s="11">
        <v>0.83935130502627375</v>
      </c>
      <c r="C38" s="11">
        <f t="shared" si="0"/>
        <v>0.57381884521447957</v>
      </c>
      <c r="D38" s="11">
        <v>0.10684015728606339</v>
      </c>
      <c r="E38" s="11">
        <v>0</v>
      </c>
      <c r="F38" s="11">
        <v>0.5726472407144676</v>
      </c>
      <c r="G38" s="11">
        <f t="shared" si="1"/>
        <v>8.8663419843435232E-2</v>
      </c>
      <c r="H38" s="11">
        <v>0.42875205969145902</v>
      </c>
      <c r="I38" s="11">
        <v>0.67722378171107112</v>
      </c>
      <c r="J38" s="11">
        <v>0.62123192619521861</v>
      </c>
      <c r="K38" s="11">
        <v>0.28210320960962221</v>
      </c>
    </row>
    <row r="39" spans="1:11" s="2" customFormat="1" x14ac:dyDescent="0.25">
      <c r="A39" s="53" t="s">
        <v>17</v>
      </c>
      <c r="B39" s="11">
        <v>0.87176413997541058</v>
      </c>
      <c r="C39" s="11">
        <f t="shared" si="0"/>
        <v>0.62827281053193962</v>
      </c>
      <c r="D39" s="11">
        <v>9.696243676663302E-2</v>
      </c>
      <c r="E39" s="11">
        <v>0.18954959595222509</v>
      </c>
      <c r="F39" s="11">
        <v>0.74115732417368863</v>
      </c>
      <c r="G39" s="11">
        <f t="shared" si="1"/>
        <v>2.149699786810191E-2</v>
      </c>
      <c r="H39" s="11">
        <v>0.43081280737286748</v>
      </c>
      <c r="I39" s="11">
        <v>0.79263060879118852</v>
      </c>
      <c r="J39" s="11">
        <v>0.82604251255537731</v>
      </c>
      <c r="K39" s="11">
        <v>0.23403135046404669</v>
      </c>
    </row>
    <row r="40" spans="1:11" s="2" customFormat="1" x14ac:dyDescent="0.25">
      <c r="A40" s="218" t="s">
        <v>18</v>
      </c>
      <c r="B40" s="11">
        <v>0.64009635822478783</v>
      </c>
      <c r="C40" s="11">
        <f t="shared" si="0"/>
        <v>0.45174681525762317</v>
      </c>
      <c r="D40" s="11">
        <v>0.58346941428455545</v>
      </c>
      <c r="E40" s="11">
        <v>0.75145092282047266</v>
      </c>
      <c r="F40" s="11">
        <v>0.34964780170441379</v>
      </c>
      <c r="G40" s="11">
        <f t="shared" si="1"/>
        <v>0.10841865336323243</v>
      </c>
      <c r="H40" s="11">
        <v>0.18927504703592224</v>
      </c>
      <c r="I40" s="11">
        <v>0.58629416640247689</v>
      </c>
      <c r="J40" s="11">
        <v>9.1378918673330312E-2</v>
      </c>
      <c r="K40" s="11">
        <v>0.40392443963775487</v>
      </c>
    </row>
    <row r="41" spans="1:11" x14ac:dyDescent="0.25">
      <c r="A41" s="216" t="s">
        <v>111</v>
      </c>
      <c r="B41">
        <f>AVERAGE(B24:B40)</f>
        <v>0.61105807706973825</v>
      </c>
      <c r="C41">
        <f t="shared" ref="C41:K41" si="2">AVERAGE(C24:C40)</f>
        <v>0.58830857122459768</v>
      </c>
      <c r="D41">
        <f t="shared" si="2"/>
        <v>0.1930607029908693</v>
      </c>
      <c r="E41">
        <f t="shared" si="2"/>
        <v>0.47856134854266374</v>
      </c>
      <c r="F41">
        <f t="shared" si="2"/>
        <v>0.5621504892415734</v>
      </c>
      <c r="G41">
        <f t="shared" si="2"/>
        <v>0.15481691093339081</v>
      </c>
      <c r="H41">
        <f t="shared" si="2"/>
        <v>0.36688381919312063</v>
      </c>
      <c r="I41">
        <f t="shared" si="2"/>
        <v>0.51894016133958676</v>
      </c>
      <c r="J41">
        <f t="shared" si="2"/>
        <v>0.51229574980068682</v>
      </c>
      <c r="K41">
        <f t="shared" si="2"/>
        <v>0.28568837699142302</v>
      </c>
    </row>
    <row r="68" spans="1:11" x14ac:dyDescent="0.25">
      <c r="A68" s="286"/>
      <c r="B68" s="286" t="s">
        <v>154</v>
      </c>
      <c r="D68" s="170"/>
      <c r="E68" s="170" t="s">
        <v>104</v>
      </c>
      <c r="G68" s="285"/>
      <c r="H68" s="285" t="s">
        <v>156</v>
      </c>
      <c r="K68" t="s">
        <v>105</v>
      </c>
    </row>
    <row r="69" spans="1:11" x14ac:dyDescent="0.25">
      <c r="A69" s="286" t="s">
        <v>9</v>
      </c>
      <c r="B69" s="286">
        <v>0.83972498090145131</v>
      </c>
      <c r="D69" s="170" t="s">
        <v>17</v>
      </c>
      <c r="E69" s="170">
        <v>0.87176413997541058</v>
      </c>
      <c r="G69" s="285" t="s">
        <v>12</v>
      </c>
      <c r="H69" s="285">
        <v>0.71688788814005955</v>
      </c>
      <c r="J69" t="s">
        <v>2</v>
      </c>
      <c r="K69">
        <v>0.80947100581378595</v>
      </c>
    </row>
    <row r="70" spans="1:11" x14ac:dyDescent="0.25">
      <c r="A70" s="286" t="s">
        <v>10</v>
      </c>
      <c r="B70" s="286">
        <v>0.82946728930806768</v>
      </c>
      <c r="D70" s="170" t="s">
        <v>16</v>
      </c>
      <c r="E70" s="170">
        <v>0.83935130502627375</v>
      </c>
      <c r="G70" s="285" t="s">
        <v>5</v>
      </c>
      <c r="H70" s="285">
        <v>0.70663342122996164</v>
      </c>
      <c r="J70" t="s">
        <v>18</v>
      </c>
      <c r="K70">
        <v>0.75145092282047266</v>
      </c>
    </row>
    <row r="71" spans="1:11" x14ac:dyDescent="0.25">
      <c r="A71" s="286" t="s">
        <v>6</v>
      </c>
      <c r="B71" s="286">
        <v>0.78395989974937352</v>
      </c>
      <c r="D71" s="170" t="s">
        <v>8</v>
      </c>
      <c r="E71" s="170">
        <v>0.79586866385936061</v>
      </c>
      <c r="G71" s="285" t="s">
        <v>6</v>
      </c>
      <c r="H71" s="285">
        <v>0.68828490250077234</v>
      </c>
      <c r="J71" t="s">
        <v>15</v>
      </c>
      <c r="K71">
        <v>0.70296526302184004</v>
      </c>
    </row>
    <row r="72" spans="1:11" x14ac:dyDescent="0.25">
      <c r="A72" s="286" t="s">
        <v>14</v>
      </c>
      <c r="B72" s="286">
        <v>0.77478780986078633</v>
      </c>
      <c r="D72" s="170" t="s">
        <v>5</v>
      </c>
      <c r="E72" s="170">
        <v>0.79411764705882359</v>
      </c>
      <c r="G72" s="285" t="s">
        <v>10</v>
      </c>
      <c r="H72" s="285">
        <v>0.68201603333801986</v>
      </c>
      <c r="J72" t="s">
        <v>12</v>
      </c>
      <c r="K72">
        <v>0.68172071424558678</v>
      </c>
    </row>
    <row r="73" spans="1:11" x14ac:dyDescent="0.25">
      <c r="A73" s="286" t="s">
        <v>17</v>
      </c>
      <c r="B73" s="286">
        <v>0.74115732417368863</v>
      </c>
      <c r="D73" s="170" t="s">
        <v>10</v>
      </c>
      <c r="E73" s="170">
        <v>0.78311226529253097</v>
      </c>
      <c r="G73" s="285" t="s">
        <v>3</v>
      </c>
      <c r="H73" s="285">
        <v>0.68001161120040421</v>
      </c>
      <c r="J73" t="s">
        <v>11</v>
      </c>
      <c r="K73">
        <v>0.67817974456949215</v>
      </c>
    </row>
    <row r="74" spans="1:11" x14ac:dyDescent="0.25">
      <c r="A74" s="286" t="s">
        <v>4</v>
      </c>
      <c r="B74" s="286">
        <v>0.68180516225629006</v>
      </c>
      <c r="D74" s="170" t="s">
        <v>15</v>
      </c>
      <c r="E74" s="170">
        <v>0.77942144690028492</v>
      </c>
      <c r="G74" s="285" t="s">
        <v>9</v>
      </c>
      <c r="H74" s="285">
        <v>0.65982837079662526</v>
      </c>
      <c r="J74" t="s">
        <v>7</v>
      </c>
      <c r="K74">
        <v>0.62530556613699839</v>
      </c>
    </row>
    <row r="75" spans="1:11" x14ac:dyDescent="0.25">
      <c r="A75" s="286" t="s">
        <v>5</v>
      </c>
      <c r="B75" s="286">
        <v>0.65959876773675974</v>
      </c>
      <c r="D75" s="170" t="s">
        <v>6</v>
      </c>
      <c r="E75" s="170">
        <v>0.74947925414124128</v>
      </c>
      <c r="G75" s="285" t="s">
        <v>4</v>
      </c>
      <c r="H75" s="285">
        <v>0.65926757677060477</v>
      </c>
      <c r="J75" t="s">
        <v>4</v>
      </c>
      <c r="K75">
        <v>0.59528451508197588</v>
      </c>
    </row>
    <row r="76" spans="1:11" x14ac:dyDescent="0.25">
      <c r="A76" s="286" t="s">
        <v>3</v>
      </c>
      <c r="B76" s="286">
        <v>0.57430570314250107</v>
      </c>
      <c r="D76" s="170" t="s">
        <v>4</v>
      </c>
      <c r="E76" s="170">
        <v>0.69409467053152651</v>
      </c>
      <c r="G76" s="285" t="s">
        <v>7</v>
      </c>
      <c r="H76" s="285">
        <v>0.64220342757976023</v>
      </c>
      <c r="J76" t="s">
        <v>14</v>
      </c>
      <c r="K76">
        <v>0.53916865660403124</v>
      </c>
    </row>
    <row r="77" spans="1:11" x14ac:dyDescent="0.25">
      <c r="A77" s="286" t="s">
        <v>16</v>
      </c>
      <c r="B77" s="286">
        <v>0.5726472407144676</v>
      </c>
      <c r="D77" s="170" t="s">
        <v>3</v>
      </c>
      <c r="E77" s="170">
        <v>0.68467519751539263</v>
      </c>
      <c r="G77" s="285" t="s">
        <v>17</v>
      </c>
      <c r="H77" s="285">
        <v>0.62827281053193962</v>
      </c>
      <c r="J77" t="s">
        <v>111</v>
      </c>
      <c r="K77">
        <v>0.47856134854266374</v>
      </c>
    </row>
    <row r="78" spans="1:11" x14ac:dyDescent="0.25">
      <c r="A78" s="286" t="s">
        <v>8</v>
      </c>
      <c r="B78" s="286">
        <v>0.53368524443270127</v>
      </c>
      <c r="D78" s="170" t="s">
        <v>9</v>
      </c>
      <c r="E78" s="170">
        <v>0.68415345161673002</v>
      </c>
      <c r="G78" s="285" t="s">
        <v>8</v>
      </c>
      <c r="H78" s="285">
        <v>0.57911909662555239</v>
      </c>
      <c r="J78" t="s">
        <v>9</v>
      </c>
      <c r="K78">
        <v>0.47514862002460245</v>
      </c>
    </row>
    <row r="79" spans="1:11" x14ac:dyDescent="0.25">
      <c r="A79" s="287" t="s">
        <v>15</v>
      </c>
      <c r="B79" s="287">
        <v>0.4779538609702253</v>
      </c>
      <c r="D79" s="170" t="s">
        <v>14</v>
      </c>
      <c r="E79" s="170">
        <v>0.66786929081883928</v>
      </c>
      <c r="G79" s="285" t="s">
        <v>16</v>
      </c>
      <c r="H79" s="285">
        <v>0.57381884521447957</v>
      </c>
      <c r="J79" t="s">
        <v>6</v>
      </c>
      <c r="K79">
        <v>0.43830583577345777</v>
      </c>
    </row>
    <row r="80" spans="1:11" x14ac:dyDescent="0.25">
      <c r="A80" s="287" t="s">
        <v>12</v>
      </c>
      <c r="B80" s="287">
        <v>0.4522453957659619</v>
      </c>
      <c r="D80" s="170" t="s">
        <v>18</v>
      </c>
      <c r="E80" s="170">
        <v>0.64009635822478783</v>
      </c>
      <c r="G80" s="289" t="s">
        <v>2</v>
      </c>
      <c r="H80" s="285">
        <v>0.53232671536611154</v>
      </c>
      <c r="J80" t="s">
        <v>3</v>
      </c>
      <c r="K80">
        <v>0.43563665396703921</v>
      </c>
    </row>
    <row r="81" spans="1:11" x14ac:dyDescent="0.25">
      <c r="A81" s="287" t="s">
        <v>13</v>
      </c>
      <c r="B81" s="287">
        <v>0.41639277720657641</v>
      </c>
      <c r="D81" s="288" t="s">
        <v>12</v>
      </c>
      <c r="E81" s="170">
        <v>0.44117647058823534</v>
      </c>
      <c r="G81" s="289" t="s">
        <v>11</v>
      </c>
      <c r="H81" s="285">
        <v>0.50818503266927639</v>
      </c>
      <c r="J81" t="s">
        <v>8</v>
      </c>
      <c r="K81">
        <v>0.34578794534585638</v>
      </c>
    </row>
    <row r="82" spans="1:11" x14ac:dyDescent="0.25">
      <c r="A82" s="287" t="s">
        <v>7</v>
      </c>
      <c r="B82" s="287">
        <v>0.411528439126847</v>
      </c>
      <c r="D82" s="288" t="s">
        <v>7</v>
      </c>
      <c r="E82" s="170">
        <v>0.42517356912428234</v>
      </c>
      <c r="G82" s="285" t="s">
        <v>14</v>
      </c>
      <c r="H82" s="285">
        <v>0.46950581716497047</v>
      </c>
      <c r="J82" t="s">
        <v>5</v>
      </c>
      <c r="K82">
        <v>0.31951983667037209</v>
      </c>
    </row>
    <row r="83" spans="1:11" x14ac:dyDescent="0.25">
      <c r="A83" s="287" t="s">
        <v>18</v>
      </c>
      <c r="B83" s="287">
        <v>0.34964780170441379</v>
      </c>
      <c r="D83" s="288" t="s">
        <v>11</v>
      </c>
      <c r="E83" s="170">
        <v>0.38713922009895957</v>
      </c>
      <c r="G83" s="289" t="s">
        <v>13</v>
      </c>
      <c r="H83" s="285">
        <v>0.45399265013418177</v>
      </c>
      <c r="J83" t="s">
        <v>13</v>
      </c>
      <c r="K83">
        <v>0.31614032203020259</v>
      </c>
    </row>
    <row r="84" spans="1:11" x14ac:dyDescent="0.25">
      <c r="A84" s="287" t="s">
        <v>2</v>
      </c>
      <c r="B84" s="287">
        <v>0.28588717783764223</v>
      </c>
      <c r="D84" s="288" t="s">
        <v>13</v>
      </c>
      <c r="E84" s="170">
        <v>0.15049435941287001</v>
      </c>
      <c r="G84" s="285" t="s">
        <v>18</v>
      </c>
      <c r="H84" s="285">
        <v>0.45174681525762317</v>
      </c>
      <c r="J84" t="s">
        <v>10</v>
      </c>
      <c r="K84">
        <v>0.23190772716734534</v>
      </c>
    </row>
    <row r="85" spans="1:11" x14ac:dyDescent="0.25">
      <c r="A85" s="287" t="s">
        <v>11</v>
      </c>
      <c r="B85" s="287">
        <v>0.17176344221899287</v>
      </c>
      <c r="D85" s="288" t="s">
        <v>2</v>
      </c>
      <c r="E85" s="170">
        <v>0</v>
      </c>
      <c r="G85" s="285" t="s">
        <v>15</v>
      </c>
      <c r="H85" s="285">
        <v>0.36914469629781943</v>
      </c>
      <c r="J85" t="s">
        <v>17</v>
      </c>
      <c r="K85">
        <v>0.18954959595222509</v>
      </c>
    </row>
    <row r="86" spans="1:11" x14ac:dyDescent="0.25">
      <c r="B86" s="157">
        <v>0.5621504892415734</v>
      </c>
      <c r="D86" s="9"/>
      <c r="E86" s="9"/>
      <c r="J86" t="s">
        <v>16</v>
      </c>
      <c r="K86">
        <v>0</v>
      </c>
    </row>
    <row r="89" spans="1:11" x14ac:dyDescent="0.25">
      <c r="A89" s="286"/>
      <c r="B89" s="286" t="s">
        <v>152</v>
      </c>
      <c r="C89" s="167"/>
      <c r="D89" s="167" t="s">
        <v>130</v>
      </c>
      <c r="F89" s="54"/>
      <c r="G89" s="54" t="s">
        <v>155</v>
      </c>
    </row>
    <row r="90" spans="1:11" x14ac:dyDescent="0.25">
      <c r="A90" s="286" t="s">
        <v>14</v>
      </c>
      <c r="B90" s="286">
        <v>0.78133686762637689</v>
      </c>
      <c r="C90" s="167" t="s">
        <v>18</v>
      </c>
      <c r="D90" s="167">
        <v>0.58346941428455545</v>
      </c>
      <c r="F90" s="54" t="s">
        <v>6</v>
      </c>
      <c r="G90" s="54">
        <v>0.91920210583891693</v>
      </c>
    </row>
    <row r="91" spans="1:11" x14ac:dyDescent="0.25">
      <c r="A91" s="286" t="s">
        <v>15</v>
      </c>
      <c r="B91" s="286">
        <v>0.40892152207462795</v>
      </c>
      <c r="C91" s="167" t="s">
        <v>15</v>
      </c>
      <c r="D91" s="167">
        <v>0.46590683730189275</v>
      </c>
      <c r="F91" s="54" t="s">
        <v>17</v>
      </c>
      <c r="G91" s="54">
        <v>0.82604251255537731</v>
      </c>
    </row>
    <row r="92" spans="1:11" x14ac:dyDescent="0.25">
      <c r="A92" s="286" t="s">
        <v>18</v>
      </c>
      <c r="B92" s="286">
        <v>0.40392443963775487</v>
      </c>
      <c r="C92" s="167" t="s">
        <v>14</v>
      </c>
      <c r="D92" s="167">
        <v>0.43205370217049693</v>
      </c>
      <c r="F92" s="54" t="s">
        <v>10</v>
      </c>
      <c r="G92" s="54">
        <v>0.7820447488004596</v>
      </c>
    </row>
    <row r="93" spans="1:11" x14ac:dyDescent="0.25">
      <c r="A93" s="286" t="s">
        <v>10</v>
      </c>
      <c r="B93" s="286">
        <v>0.38207059239002583</v>
      </c>
      <c r="C93" s="167" t="s">
        <v>2</v>
      </c>
      <c r="D93" s="167">
        <v>0.28862935448389782</v>
      </c>
      <c r="F93" s="54" t="s">
        <v>9</v>
      </c>
      <c r="G93" s="54">
        <v>0.72090668815260328</v>
      </c>
    </row>
    <row r="94" spans="1:11" x14ac:dyDescent="0.25">
      <c r="A94" s="286" t="s">
        <v>5</v>
      </c>
      <c r="B94" s="286">
        <v>0.37508374826665641</v>
      </c>
      <c r="C94" s="167" t="s">
        <v>4</v>
      </c>
      <c r="D94" s="167">
        <v>0.26118579368992817</v>
      </c>
      <c r="F94" s="54" t="s">
        <v>5</v>
      </c>
      <c r="G94" s="54">
        <v>0.70373948583657464</v>
      </c>
    </row>
    <row r="95" spans="1:11" x14ac:dyDescent="0.25">
      <c r="A95" s="286" t="s">
        <v>6</v>
      </c>
      <c r="B95" s="286">
        <v>0.324143162379534</v>
      </c>
      <c r="C95" s="167" t="s">
        <v>5</v>
      </c>
      <c r="D95" s="167">
        <v>0.20158907443604326</v>
      </c>
      <c r="F95" s="54" t="s">
        <v>16</v>
      </c>
      <c r="G95" s="54">
        <v>0.62123192619521861</v>
      </c>
    </row>
    <row r="96" spans="1:11" x14ac:dyDescent="0.25">
      <c r="A96" s="286" t="s">
        <v>9</v>
      </c>
      <c r="B96" s="286">
        <v>0.29661635375554835</v>
      </c>
      <c r="C96" s="167" t="s">
        <v>3</v>
      </c>
      <c r="D96" s="167">
        <v>0.16565449275783173</v>
      </c>
      <c r="F96" s="54" t="s">
        <v>14</v>
      </c>
      <c r="G96" s="54">
        <v>0.59892271622136994</v>
      </c>
    </row>
    <row r="97" spans="1:8" x14ac:dyDescent="0.25">
      <c r="A97" s="286" t="s">
        <v>8</v>
      </c>
      <c r="B97" s="286">
        <v>0.28963057533357645</v>
      </c>
      <c r="C97" s="167" t="s">
        <v>8</v>
      </c>
      <c r="D97" s="167">
        <v>0.13856061877291309</v>
      </c>
      <c r="F97" s="54" t="s">
        <v>4</v>
      </c>
      <c r="G97" s="54">
        <v>0.57990490547914042</v>
      </c>
    </row>
    <row r="98" spans="1:8" x14ac:dyDescent="0.25">
      <c r="A98" s="286" t="s">
        <v>16</v>
      </c>
      <c r="B98" s="286">
        <v>0.28210320960962221</v>
      </c>
      <c r="C98" s="167" t="s">
        <v>6</v>
      </c>
      <c r="D98" s="167">
        <v>0.12798709255615859</v>
      </c>
      <c r="F98" s="54" t="s">
        <v>8</v>
      </c>
      <c r="G98" s="54">
        <v>0.52660047674719512</v>
      </c>
    </row>
    <row r="99" spans="1:8" x14ac:dyDescent="0.25">
      <c r="A99" s="286" t="s">
        <v>3</v>
      </c>
      <c r="B99" s="286">
        <v>0.27539364714064979</v>
      </c>
      <c r="C99" s="167" t="s">
        <v>16</v>
      </c>
      <c r="D99" s="167">
        <v>0.10684015728606339</v>
      </c>
      <c r="F99" s="291" t="s">
        <v>3</v>
      </c>
      <c r="G99" s="291">
        <v>0.40656169372677081</v>
      </c>
    </row>
    <row r="100" spans="1:8" x14ac:dyDescent="0.25">
      <c r="A100" s="286" t="s">
        <v>4</v>
      </c>
      <c r="B100" s="286">
        <v>0.23500363432486102</v>
      </c>
      <c r="C100" s="167" t="s">
        <v>12</v>
      </c>
      <c r="D100" s="167">
        <v>0.10051795251991216</v>
      </c>
      <c r="F100" s="291" t="s">
        <v>15</v>
      </c>
      <c r="G100" s="291">
        <v>0.38388813223935336</v>
      </c>
    </row>
    <row r="101" spans="1:8" x14ac:dyDescent="0.25">
      <c r="A101" s="286" t="s">
        <v>17</v>
      </c>
      <c r="B101" s="286">
        <v>0.23403135046404669</v>
      </c>
      <c r="C101" s="167" t="s">
        <v>7</v>
      </c>
      <c r="D101" s="167">
        <v>9.7064675708239692E-2</v>
      </c>
      <c r="F101" s="291" t="s">
        <v>12</v>
      </c>
      <c r="G101" s="291">
        <v>0.37849858649589935</v>
      </c>
    </row>
    <row r="102" spans="1:8" x14ac:dyDescent="0.25">
      <c r="A102" s="287" t="s">
        <v>13</v>
      </c>
      <c r="B102" s="286">
        <v>0.18426057144638813</v>
      </c>
      <c r="C102" s="167" t="s">
        <v>17</v>
      </c>
      <c r="D102" s="167">
        <v>9.696243676663302E-2</v>
      </c>
      <c r="F102" s="291" t="s">
        <v>7</v>
      </c>
      <c r="G102" s="291">
        <v>0.37166871767102183</v>
      </c>
    </row>
    <row r="103" spans="1:8" x14ac:dyDescent="0.25">
      <c r="A103" s="287" t="s">
        <v>2</v>
      </c>
      <c r="B103" s="286">
        <v>0.17108900564041596</v>
      </c>
      <c r="C103" s="167" t="s">
        <v>9</v>
      </c>
      <c r="D103" s="167">
        <v>9.5346041339055443E-2</v>
      </c>
      <c r="F103" s="291" t="s">
        <v>13</v>
      </c>
      <c r="G103" s="291">
        <v>0.3008913438979981</v>
      </c>
    </row>
    <row r="104" spans="1:8" x14ac:dyDescent="0.25">
      <c r="A104" s="287" t="s">
        <v>12</v>
      </c>
      <c r="B104" s="286">
        <v>0.16094975485032362</v>
      </c>
      <c r="C104" s="290" t="s">
        <v>13</v>
      </c>
      <c r="D104" s="167">
        <v>6.9257171566641976E-2</v>
      </c>
      <c r="F104" s="291" t="s">
        <v>2</v>
      </c>
      <c r="G104" s="291">
        <v>0.30029016737266784</v>
      </c>
    </row>
    <row r="105" spans="1:8" x14ac:dyDescent="0.25">
      <c r="A105" s="287" t="s">
        <v>7</v>
      </c>
      <c r="B105" s="286">
        <v>5.0848637126219572E-2</v>
      </c>
      <c r="C105" s="167" t="s">
        <v>10</v>
      </c>
      <c r="D105" s="167">
        <v>4.7181599405351812E-2</v>
      </c>
      <c r="F105" s="291" t="s">
        <v>11</v>
      </c>
      <c r="G105" s="291">
        <v>0.19725462070777966</v>
      </c>
    </row>
    <row r="106" spans="1:8" x14ac:dyDescent="0.25">
      <c r="A106" s="287" t="s">
        <v>11</v>
      </c>
      <c r="B106" s="286">
        <v>1.2953367875647669E-3</v>
      </c>
      <c r="C106" s="290" t="s">
        <v>11</v>
      </c>
      <c r="D106" s="167">
        <v>3.8255357991627934E-3</v>
      </c>
      <c r="F106" s="291" t="s">
        <v>18</v>
      </c>
      <c r="G106" s="291">
        <v>9.1378918673330312E-2</v>
      </c>
    </row>
    <row r="107" spans="1:8" x14ac:dyDescent="0.25">
      <c r="G107" s="9">
        <f t="shared" ref="G107" si="3">AVERAGE(G90:G106)</f>
        <v>0.51229574980068682</v>
      </c>
    </row>
    <row r="110" spans="1:8" x14ac:dyDescent="0.25">
      <c r="B110" t="s">
        <v>102</v>
      </c>
      <c r="E110" t="s">
        <v>145</v>
      </c>
      <c r="H110" t="s">
        <v>80</v>
      </c>
    </row>
    <row r="111" spans="1:8" x14ac:dyDescent="0.25">
      <c r="A111" t="s">
        <v>2</v>
      </c>
      <c r="B111">
        <v>0.30440322712976892</v>
      </c>
      <c r="D111" t="s">
        <v>6</v>
      </c>
      <c r="E111">
        <v>0.81470909064274011</v>
      </c>
      <c r="G111" t="s">
        <v>17</v>
      </c>
      <c r="H111">
        <v>0.79263060879118852</v>
      </c>
    </row>
    <row r="112" spans="1:8" x14ac:dyDescent="0.25">
      <c r="A112" t="s">
        <v>4</v>
      </c>
      <c r="B112">
        <v>0.24050032819519004</v>
      </c>
      <c r="D112" t="s">
        <v>5</v>
      </c>
      <c r="E112">
        <v>0.67453173694504975</v>
      </c>
      <c r="G112" t="s">
        <v>5</v>
      </c>
      <c r="H112">
        <v>0.72073968614456241</v>
      </c>
    </row>
    <row r="113" spans="1:8" x14ac:dyDescent="0.25">
      <c r="A113" t="s">
        <v>8</v>
      </c>
      <c r="B113">
        <v>0.23728098785156315</v>
      </c>
      <c r="D113" t="s">
        <v>8</v>
      </c>
      <c r="E113">
        <v>0.55040165028660037</v>
      </c>
      <c r="G113" t="s">
        <v>6</v>
      </c>
      <c r="H113">
        <v>0.68958263123662766</v>
      </c>
    </row>
    <row r="114" spans="1:8" x14ac:dyDescent="0.25">
      <c r="A114" t="s">
        <v>9</v>
      </c>
      <c r="B114">
        <v>0.21239496536302643</v>
      </c>
      <c r="D114" t="s">
        <v>3</v>
      </c>
      <c r="E114">
        <v>0.49024189702672849</v>
      </c>
      <c r="G114" t="s">
        <v>16</v>
      </c>
      <c r="H114">
        <v>0.67722378171107112</v>
      </c>
    </row>
    <row r="115" spans="1:8" x14ac:dyDescent="0.25">
      <c r="A115" t="s">
        <v>3</v>
      </c>
      <c r="B115">
        <v>0.21116633566713799</v>
      </c>
      <c r="D115" t="s">
        <v>9</v>
      </c>
      <c r="E115">
        <v>0.44588103683813729</v>
      </c>
      <c r="G115" t="s">
        <v>14</v>
      </c>
      <c r="H115">
        <v>0.62818615686945867</v>
      </c>
    </row>
    <row r="116" spans="1:8" x14ac:dyDescent="0.25">
      <c r="A116" t="s">
        <v>11</v>
      </c>
      <c r="B116">
        <v>0.18385903324373737</v>
      </c>
      <c r="D116" t="s">
        <v>17</v>
      </c>
      <c r="E116">
        <v>0.43081280737286748</v>
      </c>
      <c r="G116" t="s">
        <v>8</v>
      </c>
      <c r="H116">
        <v>0.61496031220073033</v>
      </c>
    </row>
    <row r="117" spans="1:8" x14ac:dyDescent="0.25">
      <c r="A117" t="s">
        <v>6</v>
      </c>
      <c r="B117">
        <v>0.17342149227070838</v>
      </c>
      <c r="D117" t="s">
        <v>16</v>
      </c>
      <c r="E117">
        <v>0.42875205969145902</v>
      </c>
      <c r="G117" t="s">
        <v>18</v>
      </c>
      <c r="H117">
        <v>0.58629416640247689</v>
      </c>
    </row>
    <row r="118" spans="1:8" x14ac:dyDescent="0.25">
      <c r="A118" t="s">
        <v>5</v>
      </c>
      <c r="B118">
        <v>0.16607605968366754</v>
      </c>
      <c r="D118" t="s">
        <v>10</v>
      </c>
      <c r="E118">
        <v>0.3674413587052619</v>
      </c>
      <c r="G118" t="s">
        <v>10</v>
      </c>
      <c r="H118">
        <v>0.55630770589093981</v>
      </c>
    </row>
    <row r="119" spans="1:8" x14ac:dyDescent="0.25">
      <c r="A119" t="s">
        <v>7</v>
      </c>
      <c r="B119">
        <v>0.15836940666374186</v>
      </c>
      <c r="D119" t="s">
        <v>14</v>
      </c>
      <c r="E119">
        <v>0.34623254954951421</v>
      </c>
      <c r="G119" t="s">
        <v>4</v>
      </c>
      <c r="H119">
        <v>0.54946813911003189</v>
      </c>
    </row>
    <row r="120" spans="1:8" x14ac:dyDescent="0.25">
      <c r="A120" t="s">
        <v>15</v>
      </c>
      <c r="B120">
        <v>0.13499037449185014</v>
      </c>
      <c r="D120" t="s">
        <v>4</v>
      </c>
      <c r="E120">
        <v>0.31035296077880048</v>
      </c>
      <c r="G120" t="s">
        <v>12</v>
      </c>
      <c r="H120">
        <v>0.50097014733045653</v>
      </c>
    </row>
    <row r="121" spans="1:8" x14ac:dyDescent="0.25">
      <c r="A121" t="s">
        <v>14</v>
      </c>
      <c r="B121">
        <v>0.11595982315377119</v>
      </c>
      <c r="D121" s="292" t="s">
        <v>12</v>
      </c>
      <c r="E121">
        <v>0.26641194379454153</v>
      </c>
      <c r="G121" t="s">
        <v>9</v>
      </c>
      <c r="H121">
        <v>0.49511474394017324</v>
      </c>
    </row>
    <row r="122" spans="1:8" x14ac:dyDescent="0.25">
      <c r="A122" t="s">
        <v>10</v>
      </c>
      <c r="B122">
        <v>0.11430040089952746</v>
      </c>
      <c r="D122" s="292" t="s">
        <v>11</v>
      </c>
      <c r="E122">
        <v>0.24139059533888377</v>
      </c>
      <c r="G122" s="292" t="s">
        <v>11</v>
      </c>
      <c r="H122">
        <v>0.46602653630769703</v>
      </c>
    </row>
    <row r="123" spans="1:8" x14ac:dyDescent="0.25">
      <c r="A123" t="s">
        <v>18</v>
      </c>
      <c r="B123">
        <v>0.10841865336323243</v>
      </c>
      <c r="D123" s="292" t="s">
        <v>13</v>
      </c>
      <c r="E123">
        <v>0.23517080754614417</v>
      </c>
      <c r="G123" t="s">
        <v>3</v>
      </c>
      <c r="H123">
        <v>0.35246534503593108</v>
      </c>
    </row>
    <row r="124" spans="1:8" x14ac:dyDescent="0.25">
      <c r="A124" s="292" t="s">
        <v>12</v>
      </c>
      <c r="B124">
        <v>0.10605218491402522</v>
      </c>
      <c r="D124" s="292" t="s">
        <v>7</v>
      </c>
      <c r="E124">
        <v>0.21313910504441821</v>
      </c>
      <c r="G124" s="292" t="s">
        <v>2</v>
      </c>
      <c r="H124">
        <v>0.34791176153557063</v>
      </c>
    </row>
    <row r="125" spans="1:8" x14ac:dyDescent="0.25">
      <c r="A125" t="s">
        <v>16</v>
      </c>
      <c r="B125">
        <v>8.8663419843435232E-2</v>
      </c>
      <c r="D125" t="s">
        <v>18</v>
      </c>
      <c r="E125">
        <v>0.18927504703592224</v>
      </c>
      <c r="G125" t="s">
        <v>15</v>
      </c>
      <c r="H125">
        <v>0.31665690063515939</v>
      </c>
    </row>
    <row r="126" spans="1:8" x14ac:dyDescent="0.25">
      <c r="A126" s="292" t="s">
        <v>13</v>
      </c>
      <c r="B126">
        <v>5.4533795265159203E-2</v>
      </c>
      <c r="D126" t="s">
        <v>15</v>
      </c>
      <c r="E126">
        <v>0.18721396668863446</v>
      </c>
      <c r="G126" s="292" t="s">
        <v>13</v>
      </c>
      <c r="H126">
        <v>0.27068218307038844</v>
      </c>
    </row>
    <row r="127" spans="1:8" x14ac:dyDescent="0.25">
      <c r="A127" t="s">
        <v>17</v>
      </c>
      <c r="B127">
        <v>2.149699786810191E-2</v>
      </c>
      <c r="D127" s="292" t="s">
        <v>2</v>
      </c>
      <c r="E127">
        <v>4.5066312997347473E-2</v>
      </c>
      <c r="G127" s="292" t="s">
        <v>7</v>
      </c>
      <c r="H127">
        <v>0.25676193656051072</v>
      </c>
    </row>
    <row r="138" spans="1:11" x14ac:dyDescent="0.25">
      <c r="B138" t="s">
        <v>104</v>
      </c>
      <c r="C138" t="s">
        <v>156</v>
      </c>
      <c r="D138" t="s">
        <v>130</v>
      </c>
      <c r="E138" t="s">
        <v>105</v>
      </c>
      <c r="F138" t="s">
        <v>154</v>
      </c>
      <c r="G138" t="s">
        <v>102</v>
      </c>
      <c r="H138" t="s">
        <v>145</v>
      </c>
      <c r="I138" t="s">
        <v>80</v>
      </c>
      <c r="J138" t="s">
        <v>155</v>
      </c>
      <c r="K138" t="s">
        <v>152</v>
      </c>
    </row>
    <row r="139" spans="1:11" x14ac:dyDescent="0.25">
      <c r="A139" t="s">
        <v>6</v>
      </c>
      <c r="B139">
        <v>0.74947925414124128</v>
      </c>
      <c r="C139">
        <v>0.65226065265161937</v>
      </c>
      <c r="D139">
        <v>0.12798709255615859</v>
      </c>
      <c r="E139">
        <v>0.43830583577345777</v>
      </c>
      <c r="F139">
        <v>0.78395989974937352</v>
      </c>
      <c r="G139">
        <v>0.61383782680190091</v>
      </c>
      <c r="H139">
        <v>0.81470909064274011</v>
      </c>
      <c r="I139">
        <v>0.68958263123662766</v>
      </c>
      <c r="J139">
        <v>0.91920210583891693</v>
      </c>
      <c r="K139">
        <v>0.324143162379534</v>
      </c>
    </row>
    <row r="140" spans="1:11" x14ac:dyDescent="0.25">
      <c r="A140" t="s">
        <v>14</v>
      </c>
      <c r="B140">
        <v>0.66786929081883928</v>
      </c>
      <c r="C140">
        <v>0.71682098643435754</v>
      </c>
      <c r="D140">
        <v>0.43205370217049693</v>
      </c>
      <c r="E140">
        <v>0.53916865660403124</v>
      </c>
      <c r="F140">
        <v>0.77478780986078633</v>
      </c>
      <c r="G140">
        <v>0.61791417277206107</v>
      </c>
      <c r="H140">
        <v>0.34623254954951421</v>
      </c>
      <c r="I140">
        <v>0.62818615686945867</v>
      </c>
      <c r="J140">
        <v>0.59892271622136994</v>
      </c>
      <c r="K140">
        <v>0.78133686762637689</v>
      </c>
    </row>
    <row r="141" spans="1:11" x14ac:dyDescent="0.25">
      <c r="A141" t="s">
        <v>5</v>
      </c>
      <c r="B141">
        <v>0.79411764705882359</v>
      </c>
      <c r="C141">
        <v>0.64452214750530157</v>
      </c>
      <c r="D141">
        <v>0.20158907443604326</v>
      </c>
      <c r="E141">
        <v>0.31951983667037209</v>
      </c>
      <c r="F141">
        <v>0.65959876773675974</v>
      </c>
      <c r="G141">
        <v>0.69312879769480285</v>
      </c>
      <c r="H141">
        <v>0.67453173694504975</v>
      </c>
      <c r="I141">
        <v>0.72073968614456241</v>
      </c>
      <c r="J141">
        <v>0.70373948583657464</v>
      </c>
      <c r="K141">
        <v>0.37508374826665641</v>
      </c>
    </row>
    <row r="142" spans="1:11" x14ac:dyDescent="0.25">
      <c r="A142" t="s">
        <v>17</v>
      </c>
      <c r="B142">
        <v>0.87176413997541058</v>
      </c>
      <c r="C142">
        <v>0.72937231320375773</v>
      </c>
      <c r="D142">
        <v>9.696243676663302E-2</v>
      </c>
      <c r="E142">
        <v>0.18954959595222509</v>
      </c>
      <c r="F142">
        <v>0.74115732417368863</v>
      </c>
      <c r="G142">
        <v>0.63070378522030135</v>
      </c>
      <c r="H142">
        <v>0.43081280737286748</v>
      </c>
      <c r="I142">
        <v>0.79263060879118852</v>
      </c>
      <c r="J142">
        <v>0.82604251255537731</v>
      </c>
      <c r="K142">
        <v>0.23403135046404669</v>
      </c>
    </row>
    <row r="143" spans="1:11" x14ac:dyDescent="0.25">
      <c r="A143" t="s">
        <v>9</v>
      </c>
      <c r="B143">
        <v>0.68415345161673002</v>
      </c>
      <c r="C143">
        <v>0.66106331162506105</v>
      </c>
      <c r="D143">
        <v>9.5346041339055443E-2</v>
      </c>
      <c r="E143">
        <v>0.47514862002460245</v>
      </c>
      <c r="F143">
        <v>0.83972498090145131</v>
      </c>
      <c r="G143">
        <v>0.63199301644719263</v>
      </c>
      <c r="H143">
        <v>0.44588103683813729</v>
      </c>
      <c r="I143">
        <v>0.49511474394017324</v>
      </c>
      <c r="J143">
        <v>0.72090668815260328</v>
      </c>
      <c r="K143">
        <v>0.29661635375554835</v>
      </c>
    </row>
    <row r="144" spans="1:11" x14ac:dyDescent="0.25">
      <c r="A144" t="s">
        <v>4</v>
      </c>
      <c r="B144">
        <v>0.69409467053152651</v>
      </c>
      <c r="C144">
        <v>0.7383394154404872</v>
      </c>
      <c r="D144">
        <v>0.26118579368992817</v>
      </c>
      <c r="E144">
        <v>0.59528451508197588</v>
      </c>
      <c r="F144">
        <v>0.68180516225629006</v>
      </c>
      <c r="G144">
        <v>0.57745202518309569</v>
      </c>
      <c r="H144">
        <v>0.31035296077880048</v>
      </c>
      <c r="I144">
        <v>0.54946813911003189</v>
      </c>
      <c r="J144">
        <v>0.57990490547914042</v>
      </c>
      <c r="K144">
        <v>0.23500363432486102</v>
      </c>
    </row>
    <row r="145" spans="1:11" x14ac:dyDescent="0.25">
      <c r="A145" t="s">
        <v>10</v>
      </c>
      <c r="B145">
        <v>0.78311226529253097</v>
      </c>
      <c r="C145">
        <v>0.63797935958959084</v>
      </c>
      <c r="D145">
        <v>4.7181599405351812E-2</v>
      </c>
      <c r="E145">
        <v>0.23190772716734534</v>
      </c>
      <c r="F145">
        <v>0.82946728930806768</v>
      </c>
      <c r="G145">
        <v>0.6044887357283818</v>
      </c>
      <c r="H145">
        <v>0.3674413587052619</v>
      </c>
      <c r="I145">
        <v>0.55630770589093981</v>
      </c>
      <c r="J145">
        <v>0.7820447488004596</v>
      </c>
      <c r="K145">
        <v>0.38207059239002583</v>
      </c>
    </row>
    <row r="146" spans="1:11" x14ac:dyDescent="0.25">
      <c r="A146" t="s">
        <v>8</v>
      </c>
      <c r="B146">
        <v>0.79586866385936061</v>
      </c>
      <c r="C146">
        <v>0.70231015192666069</v>
      </c>
      <c r="D146">
        <v>0.13856061877291309</v>
      </c>
      <c r="E146">
        <v>0.34578794534585638</v>
      </c>
      <c r="F146">
        <v>0.53368524443270127</v>
      </c>
      <c r="G146">
        <v>0.63337300328201707</v>
      </c>
      <c r="H146">
        <v>0.55040165028660037</v>
      </c>
      <c r="I146">
        <v>0.61496031220073033</v>
      </c>
      <c r="J146">
        <v>0.52660047674719512</v>
      </c>
      <c r="K146">
        <v>0.28963057533357645</v>
      </c>
    </row>
    <row r="147" spans="1:11" x14ac:dyDescent="0.25">
      <c r="A147" t="s">
        <v>15</v>
      </c>
      <c r="B147">
        <v>0.77942144690028492</v>
      </c>
      <c r="C147">
        <v>0.66043230613005766</v>
      </c>
      <c r="D147">
        <v>0.46590683730189275</v>
      </c>
      <c r="E147">
        <v>0.70296526302184004</v>
      </c>
      <c r="F147">
        <v>0.4779538609702253</v>
      </c>
      <c r="G147">
        <v>0.61419624023168606</v>
      </c>
      <c r="H147">
        <v>0.18721396668863446</v>
      </c>
      <c r="I147">
        <v>0.31665690063515939</v>
      </c>
      <c r="J147">
        <v>0.38388813223935336</v>
      </c>
      <c r="K147">
        <v>0.40892152207462795</v>
      </c>
    </row>
    <row r="148" spans="1:11" x14ac:dyDescent="0.25">
      <c r="A148" t="s">
        <v>3</v>
      </c>
      <c r="B148">
        <v>0.68467519751539263</v>
      </c>
      <c r="C148">
        <v>0.72583494324107389</v>
      </c>
      <c r="D148">
        <v>0.16565449275783173</v>
      </c>
      <c r="E148">
        <v>0.43563665396703921</v>
      </c>
      <c r="F148">
        <v>0.57430570314250107</v>
      </c>
      <c r="G148">
        <v>0.62768994760935526</v>
      </c>
      <c r="H148">
        <v>0.49024189702672849</v>
      </c>
      <c r="I148">
        <v>0.35246534503593108</v>
      </c>
      <c r="J148">
        <v>0.40656169372677081</v>
      </c>
      <c r="K148">
        <v>0.27539364714064979</v>
      </c>
    </row>
    <row r="149" spans="1:11" x14ac:dyDescent="0.25">
      <c r="A149" t="s">
        <v>16</v>
      </c>
      <c r="B149">
        <v>0.83935130502627375</v>
      </c>
      <c r="C149">
        <v>0.55727317750508054</v>
      </c>
      <c r="D149">
        <v>0.10684015728606339</v>
      </c>
      <c r="E149">
        <v>0</v>
      </c>
      <c r="F149">
        <v>0.5726472407144676</v>
      </c>
      <c r="G149">
        <v>0.56782507803394688</v>
      </c>
      <c r="H149">
        <v>0.42875205969145902</v>
      </c>
      <c r="I149">
        <v>0.67722378171107112</v>
      </c>
      <c r="J149">
        <v>0.62123192619521861</v>
      </c>
      <c r="K149">
        <v>0.28210320960962221</v>
      </c>
    </row>
    <row r="150" spans="1:11" x14ac:dyDescent="0.25">
      <c r="A150" t="s">
        <v>18</v>
      </c>
      <c r="B150">
        <v>0.64009635822478783</v>
      </c>
      <c r="C150">
        <v>0.64333951273158241</v>
      </c>
      <c r="D150">
        <v>0.58346941428455545</v>
      </c>
      <c r="E150">
        <v>0.75145092282047266</v>
      </c>
      <c r="F150">
        <v>0.34964780170441379</v>
      </c>
      <c r="G150">
        <v>0.349220353817697</v>
      </c>
      <c r="H150">
        <v>0.18927504703592224</v>
      </c>
      <c r="I150">
        <v>0.58629416640247689</v>
      </c>
      <c r="J150">
        <v>9.1378918673330312E-2</v>
      </c>
      <c r="K150">
        <v>0.40392443963775487</v>
      </c>
    </row>
    <row r="151" spans="1:11" x14ac:dyDescent="0.25">
      <c r="A151" t="s">
        <v>12</v>
      </c>
      <c r="B151">
        <v>0.44117647058823534</v>
      </c>
      <c r="C151">
        <v>0.55414849618963435</v>
      </c>
      <c r="D151">
        <v>0.10051795251991216</v>
      </c>
      <c r="E151">
        <v>0.68172071424558678</v>
      </c>
      <c r="F151">
        <v>0.4522453957659619</v>
      </c>
      <c r="G151">
        <v>0.44291993799997276</v>
      </c>
      <c r="H151">
        <v>0.26641194379454153</v>
      </c>
      <c r="I151">
        <v>0.50097014733045653</v>
      </c>
      <c r="J151">
        <v>0.37849858649589935</v>
      </c>
      <c r="K151">
        <v>0.16094975485032362</v>
      </c>
    </row>
    <row r="152" spans="1:11" x14ac:dyDescent="0.25">
      <c r="A152" t="s">
        <v>2</v>
      </c>
      <c r="B152">
        <v>0</v>
      </c>
      <c r="C152">
        <v>0.58731236033185441</v>
      </c>
      <c r="D152">
        <v>0.28862935448389782</v>
      </c>
      <c r="E152">
        <v>0.80947100581378595</v>
      </c>
      <c r="F152">
        <v>0.28588717783764223</v>
      </c>
      <c r="G152">
        <v>0.47999134430889734</v>
      </c>
      <c r="H152">
        <v>4.5066312997347473E-2</v>
      </c>
      <c r="I152">
        <v>0.34791176153557063</v>
      </c>
      <c r="J152">
        <v>0.30029016737266784</v>
      </c>
      <c r="K152">
        <v>0.17108900564041596</v>
      </c>
    </row>
    <row r="153" spans="1:11" x14ac:dyDescent="0.25">
      <c r="A153" t="s">
        <v>7</v>
      </c>
      <c r="B153">
        <v>0.42517356912428234</v>
      </c>
      <c r="C153">
        <v>0.40178645637004312</v>
      </c>
      <c r="D153">
        <v>9.7064675708239692E-2</v>
      </c>
      <c r="E153">
        <v>0.62530556613699839</v>
      </c>
      <c r="F153">
        <v>0.411528439126847</v>
      </c>
      <c r="G153">
        <v>0.3853606437885288</v>
      </c>
      <c r="H153">
        <v>0.21313910504441821</v>
      </c>
      <c r="I153">
        <v>0.25676193656051072</v>
      </c>
      <c r="J153">
        <v>0.37166871767102183</v>
      </c>
      <c r="K153">
        <v>5.0848637126219572E-2</v>
      </c>
    </row>
    <row r="154" spans="1:11" x14ac:dyDescent="0.25">
      <c r="A154" t="s">
        <v>11</v>
      </c>
      <c r="B154">
        <v>0.38713922009895957</v>
      </c>
      <c r="C154">
        <v>0.41652370890824875</v>
      </c>
      <c r="D154">
        <v>3.8255357991627934E-3</v>
      </c>
      <c r="E154">
        <v>0.67817974456949215</v>
      </c>
      <c r="F154">
        <v>0.17176344221899287</v>
      </c>
      <c r="G154">
        <v>0.45872225213268325</v>
      </c>
      <c r="H154">
        <v>0.24139059533888377</v>
      </c>
      <c r="I154">
        <v>0.46602653630769703</v>
      </c>
      <c r="J154">
        <v>0.19725462070777966</v>
      </c>
      <c r="K154">
        <v>1.2953367875647669E-3</v>
      </c>
    </row>
    <row r="155" spans="1:11" x14ac:dyDescent="0.25">
      <c r="A155" t="s">
        <v>13</v>
      </c>
      <c r="B155">
        <v>0.15049435941287001</v>
      </c>
      <c r="C155">
        <v>0.53507439817055991</v>
      </c>
      <c r="D155">
        <v>6.9257171566641976E-2</v>
      </c>
      <c r="E155">
        <v>0.31614032203020259</v>
      </c>
      <c r="F155">
        <v>0.41639277720657641</v>
      </c>
      <c r="G155">
        <v>0.44956465664565359</v>
      </c>
      <c r="H155">
        <v>0.23517080754614417</v>
      </c>
      <c r="I155">
        <v>0.27068218307038844</v>
      </c>
      <c r="J155">
        <v>0.3008913438979981</v>
      </c>
      <c r="K155">
        <v>0.18426057144638813</v>
      </c>
    </row>
  </sheetData>
  <sortState ref="A139:L155">
    <sortCondition descending="1" ref="B139:B155"/>
  </sortState>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41"/>
  <sheetViews>
    <sheetView topLeftCell="A22" workbookViewId="0">
      <selection activeCell="P24" sqref="P24"/>
    </sheetView>
  </sheetViews>
  <sheetFormatPr defaultRowHeight="15" x14ac:dyDescent="0.25"/>
  <cols>
    <col min="1" max="1" width="16" customWidth="1"/>
    <col min="2" max="2" width="18" customWidth="1"/>
    <col min="18" max="19" width="11.85546875" customWidth="1"/>
  </cols>
  <sheetData>
    <row r="2" spans="1:11" x14ac:dyDescent="0.25">
      <c r="B2" t="s">
        <v>104</v>
      </c>
      <c r="C2" t="s">
        <v>156</v>
      </c>
      <c r="D2" t="s">
        <v>130</v>
      </c>
      <c r="E2" t="s">
        <v>105</v>
      </c>
      <c r="F2" t="s">
        <v>154</v>
      </c>
      <c r="G2" t="s">
        <v>102</v>
      </c>
      <c r="H2" t="s">
        <v>145</v>
      </c>
      <c r="I2" t="s">
        <v>80</v>
      </c>
      <c r="J2" t="s">
        <v>155</v>
      </c>
      <c r="K2" t="s">
        <v>152</v>
      </c>
    </row>
    <row r="3" spans="1:11" x14ac:dyDescent="0.25">
      <c r="A3" t="s">
        <v>2</v>
      </c>
      <c r="B3">
        <v>0</v>
      </c>
      <c r="C3">
        <v>0.53232671536611154</v>
      </c>
      <c r="D3">
        <v>0.28862935448389782</v>
      </c>
      <c r="E3">
        <v>0.80947100581378595</v>
      </c>
      <c r="F3">
        <v>0.28588717783764223</v>
      </c>
      <c r="G3">
        <v>0.30440322712976892</v>
      </c>
      <c r="H3">
        <v>4.5066312997347473E-2</v>
      </c>
      <c r="I3">
        <v>0.34791176153557063</v>
      </c>
      <c r="J3">
        <v>0.30029016737266784</v>
      </c>
      <c r="K3">
        <v>0.17108900564041596</v>
      </c>
    </row>
    <row r="4" spans="1:11" x14ac:dyDescent="0.25">
      <c r="A4" t="s">
        <v>3</v>
      </c>
      <c r="B4">
        <v>0.68467519751539263</v>
      </c>
      <c r="C4">
        <v>0.68001161120040421</v>
      </c>
      <c r="D4">
        <v>0.16565449275783173</v>
      </c>
      <c r="E4">
        <v>0.43563665396703921</v>
      </c>
      <c r="F4">
        <v>0.57430570314250107</v>
      </c>
      <c r="G4">
        <v>0.21116633566713799</v>
      </c>
      <c r="H4">
        <v>0.49024189702672849</v>
      </c>
      <c r="I4">
        <v>0.35246534503593108</v>
      </c>
      <c r="J4">
        <v>0.40656169372677081</v>
      </c>
      <c r="K4">
        <v>0.27539364714064979</v>
      </c>
    </row>
    <row r="5" spans="1:11" x14ac:dyDescent="0.25">
      <c r="A5" t="s">
        <v>4</v>
      </c>
      <c r="B5">
        <v>0.69409467053152651</v>
      </c>
      <c r="C5">
        <v>0.65926757677060477</v>
      </c>
      <c r="D5">
        <v>0.26118579368992817</v>
      </c>
      <c r="E5">
        <v>0.59528451508197588</v>
      </c>
      <c r="F5">
        <v>0.68180516225629006</v>
      </c>
      <c r="G5">
        <v>0.24050032819519004</v>
      </c>
      <c r="H5">
        <v>0.31035296077880048</v>
      </c>
      <c r="I5">
        <v>0.54946813911003189</v>
      </c>
      <c r="J5">
        <v>0.57990490547914042</v>
      </c>
      <c r="K5">
        <v>0.23500363432486102</v>
      </c>
    </row>
    <row r="6" spans="1:11" x14ac:dyDescent="0.25">
      <c r="A6" t="s">
        <v>5</v>
      </c>
      <c r="B6">
        <v>0.79411764705882359</v>
      </c>
      <c r="C6">
        <v>0.70663342122996164</v>
      </c>
      <c r="D6">
        <v>0.20158907443604326</v>
      </c>
      <c r="E6">
        <v>0.31951983667037209</v>
      </c>
      <c r="F6">
        <v>0.65959876773675974</v>
      </c>
      <c r="G6">
        <v>0.16607605968366754</v>
      </c>
      <c r="H6">
        <v>0.67453173694504975</v>
      </c>
      <c r="I6">
        <v>0.72073968614456241</v>
      </c>
      <c r="J6">
        <v>0.70373948583657464</v>
      </c>
      <c r="K6">
        <v>0.37508374826665641</v>
      </c>
    </row>
    <row r="7" spans="1:11" x14ac:dyDescent="0.25">
      <c r="A7" t="s">
        <v>6</v>
      </c>
      <c r="B7">
        <v>0.74947925414124128</v>
      </c>
      <c r="C7">
        <v>0.68828490250077234</v>
      </c>
      <c r="D7">
        <v>0.12798709255615859</v>
      </c>
      <c r="E7">
        <v>0.43830583577345777</v>
      </c>
      <c r="F7">
        <v>0.78395989974937352</v>
      </c>
      <c r="G7">
        <v>0.17342149227070838</v>
      </c>
      <c r="H7">
        <v>0.81470909064274011</v>
      </c>
      <c r="I7">
        <v>0.68958263123662766</v>
      </c>
      <c r="J7">
        <v>0.91920210583891693</v>
      </c>
      <c r="K7">
        <v>0.324143162379534</v>
      </c>
    </row>
    <row r="8" spans="1:11" x14ac:dyDescent="0.25">
      <c r="A8" t="s">
        <v>7</v>
      </c>
      <c r="B8">
        <v>0.42517356912428234</v>
      </c>
      <c r="C8">
        <v>0.64220342757976023</v>
      </c>
      <c r="D8">
        <v>9.7064675708239692E-2</v>
      </c>
      <c r="E8">
        <v>0.62530556613699839</v>
      </c>
      <c r="F8">
        <v>0.411528439126847</v>
      </c>
      <c r="G8">
        <v>0.15836940666374186</v>
      </c>
      <c r="H8">
        <v>0.21313910504441821</v>
      </c>
      <c r="I8">
        <v>0.25676193656051072</v>
      </c>
      <c r="J8">
        <v>0.37166871767102183</v>
      </c>
      <c r="K8">
        <v>5.0848637126219572E-2</v>
      </c>
    </row>
    <row r="9" spans="1:11" x14ac:dyDescent="0.25">
      <c r="A9" t="s">
        <v>8</v>
      </c>
      <c r="B9">
        <v>0.79586866385936061</v>
      </c>
      <c r="C9">
        <v>0.57911909662555239</v>
      </c>
      <c r="D9">
        <v>0.13856061877291309</v>
      </c>
      <c r="E9">
        <v>0.34578794534585638</v>
      </c>
      <c r="F9">
        <v>0.53368524443270127</v>
      </c>
      <c r="G9">
        <v>0.23728098785156315</v>
      </c>
      <c r="H9">
        <v>0.55040165028660037</v>
      </c>
      <c r="I9">
        <v>0.61496031220073033</v>
      </c>
      <c r="J9">
        <v>0.52660047674719512</v>
      </c>
      <c r="K9">
        <v>0.28963057533357645</v>
      </c>
    </row>
    <row r="10" spans="1:11" x14ac:dyDescent="0.25">
      <c r="A10" t="s">
        <v>9</v>
      </c>
      <c r="B10">
        <v>0.68415345161673002</v>
      </c>
      <c r="C10">
        <v>0.65982837079662526</v>
      </c>
      <c r="D10">
        <v>9.5346041339055443E-2</v>
      </c>
      <c r="E10">
        <v>0.47514862002460245</v>
      </c>
      <c r="F10">
        <v>0.83972498090145131</v>
      </c>
      <c r="G10">
        <v>0.21239496536302643</v>
      </c>
      <c r="H10">
        <v>0.44588103683813729</v>
      </c>
      <c r="I10">
        <v>0.49511474394017324</v>
      </c>
      <c r="J10">
        <v>0.72090668815260328</v>
      </c>
      <c r="K10">
        <v>0.29661635375554835</v>
      </c>
    </row>
    <row r="11" spans="1:11" x14ac:dyDescent="0.25">
      <c r="A11" t="s">
        <v>10</v>
      </c>
      <c r="B11">
        <v>0.78311226529253097</v>
      </c>
      <c r="C11">
        <v>0.68201603333801986</v>
      </c>
      <c r="D11">
        <v>4.7181599405351812E-2</v>
      </c>
      <c r="E11">
        <v>0.23190772716734534</v>
      </c>
      <c r="F11">
        <v>0.82946728930806768</v>
      </c>
      <c r="G11">
        <v>0.11430040089952746</v>
      </c>
      <c r="H11">
        <v>0.3674413587052619</v>
      </c>
      <c r="I11">
        <v>0.55630770589093981</v>
      </c>
      <c r="J11">
        <v>0.7820447488004596</v>
      </c>
      <c r="K11">
        <v>0.38207059239002583</v>
      </c>
    </row>
    <row r="12" spans="1:11" x14ac:dyDescent="0.25">
      <c r="A12" t="s">
        <v>11</v>
      </c>
      <c r="B12">
        <v>0.38713922009895957</v>
      </c>
      <c r="C12">
        <v>0.50818503266927639</v>
      </c>
      <c r="D12">
        <v>3.8255357991627934E-3</v>
      </c>
      <c r="E12">
        <v>0.67817974456949215</v>
      </c>
      <c r="F12">
        <v>0.17176344221899287</v>
      </c>
      <c r="G12">
        <v>0.18385903324373737</v>
      </c>
      <c r="H12">
        <v>0.24139059533888377</v>
      </c>
      <c r="I12">
        <v>0.46602653630769703</v>
      </c>
      <c r="J12">
        <v>0.19725462070777966</v>
      </c>
      <c r="K12">
        <v>1.2953367875647669E-3</v>
      </c>
    </row>
    <row r="13" spans="1:11" x14ac:dyDescent="0.25">
      <c r="A13" t="s">
        <v>12</v>
      </c>
      <c r="B13">
        <v>0.44117647058823534</v>
      </c>
      <c r="C13">
        <v>0.71688788814005955</v>
      </c>
      <c r="D13">
        <v>0.10051795251991216</v>
      </c>
      <c r="E13">
        <v>0.68172071424558678</v>
      </c>
      <c r="F13">
        <v>0.4522453957659619</v>
      </c>
      <c r="G13">
        <v>0.10605218491402522</v>
      </c>
      <c r="H13">
        <v>0.26641194379454153</v>
      </c>
      <c r="I13">
        <v>0.50097014733045653</v>
      </c>
      <c r="J13">
        <v>0.37849858649589935</v>
      </c>
      <c r="K13">
        <v>0.16094975485032362</v>
      </c>
    </row>
    <row r="14" spans="1:11" x14ac:dyDescent="0.25">
      <c r="A14" t="s">
        <v>13</v>
      </c>
      <c r="B14">
        <v>0.15049435941287001</v>
      </c>
      <c r="C14">
        <v>0.45399265013418177</v>
      </c>
      <c r="D14">
        <v>6.9257171566641976E-2</v>
      </c>
      <c r="E14">
        <v>0.31614032203020259</v>
      </c>
      <c r="F14">
        <v>0.41639277720657641</v>
      </c>
      <c r="G14">
        <v>5.4533795265159203E-2</v>
      </c>
      <c r="H14">
        <v>0.23517080754614417</v>
      </c>
      <c r="I14">
        <v>0.27068218307038844</v>
      </c>
      <c r="J14">
        <v>0.3008913438979981</v>
      </c>
      <c r="K14">
        <v>0.18426057144638813</v>
      </c>
    </row>
    <row r="15" spans="1:11" x14ac:dyDescent="0.25">
      <c r="A15" t="s">
        <v>14</v>
      </c>
      <c r="B15">
        <v>0.66786929081883928</v>
      </c>
      <c r="C15">
        <v>0.46950581716497047</v>
      </c>
      <c r="D15">
        <v>0.43205370217049693</v>
      </c>
      <c r="E15">
        <v>0.53916865660403124</v>
      </c>
      <c r="F15">
        <v>0.77478780986078633</v>
      </c>
      <c r="G15">
        <v>0.11595982315377119</v>
      </c>
      <c r="H15">
        <v>0.34623254954951421</v>
      </c>
      <c r="I15">
        <v>0.62818615686945867</v>
      </c>
      <c r="J15">
        <v>0.59892271622136994</v>
      </c>
      <c r="K15">
        <v>0.78133686762637689</v>
      </c>
    </row>
    <row r="16" spans="1:11" x14ac:dyDescent="0.25">
      <c r="A16" t="s">
        <v>15</v>
      </c>
      <c r="B16">
        <v>0.77942144690028492</v>
      </c>
      <c r="C16">
        <v>0.36914469629781943</v>
      </c>
      <c r="D16">
        <v>0.46590683730189275</v>
      </c>
      <c r="E16">
        <v>0.70296526302184004</v>
      </c>
      <c r="F16">
        <v>0.4779538609702253</v>
      </c>
      <c r="G16">
        <v>0.13499037449185014</v>
      </c>
      <c r="H16">
        <v>0.18721396668863446</v>
      </c>
      <c r="I16">
        <v>0.31665690063515939</v>
      </c>
      <c r="J16">
        <v>0.38388813223935336</v>
      </c>
      <c r="K16">
        <v>0.40892152207462795</v>
      </c>
    </row>
    <row r="17" spans="1:20" x14ac:dyDescent="0.25">
      <c r="A17" t="s">
        <v>16</v>
      </c>
      <c r="B17">
        <v>0.83935130502627375</v>
      </c>
      <c r="C17">
        <v>0.57381884521447957</v>
      </c>
      <c r="D17">
        <v>0.10684015728606339</v>
      </c>
      <c r="E17">
        <v>0</v>
      </c>
      <c r="F17">
        <v>0.5726472407144676</v>
      </c>
      <c r="G17">
        <v>8.8663419843435232E-2</v>
      </c>
      <c r="H17">
        <v>0.42875205969145902</v>
      </c>
      <c r="I17">
        <v>0.67722378171107112</v>
      </c>
      <c r="J17">
        <v>0.62123192619521861</v>
      </c>
      <c r="K17">
        <v>0.28210320960962221</v>
      </c>
    </row>
    <row r="18" spans="1:20" x14ac:dyDescent="0.25">
      <c r="A18" t="s">
        <v>17</v>
      </c>
      <c r="B18">
        <v>0.87176413997541058</v>
      </c>
      <c r="C18">
        <v>0.62827281053193962</v>
      </c>
      <c r="D18">
        <v>9.696243676663302E-2</v>
      </c>
      <c r="E18">
        <v>0.18954959595222509</v>
      </c>
      <c r="F18">
        <v>0.74115732417368863</v>
      </c>
      <c r="G18">
        <v>2.149699786810191E-2</v>
      </c>
      <c r="H18">
        <v>0.43081280737286748</v>
      </c>
      <c r="I18">
        <v>0.79263060879118852</v>
      </c>
      <c r="J18">
        <v>0.82604251255537731</v>
      </c>
      <c r="K18">
        <v>0.23403135046404669</v>
      </c>
    </row>
    <row r="19" spans="1:20" x14ac:dyDescent="0.25">
      <c r="A19" t="s">
        <v>18</v>
      </c>
      <c r="B19">
        <v>0.64009635822478783</v>
      </c>
      <c r="C19">
        <v>0.45174681525762317</v>
      </c>
      <c r="D19">
        <v>0.58346941428455545</v>
      </c>
      <c r="E19">
        <v>0.75145092282047266</v>
      </c>
      <c r="F19">
        <v>0.34964780170441379</v>
      </c>
      <c r="G19">
        <v>0.10841865336323243</v>
      </c>
      <c r="H19">
        <v>0.18927504703592224</v>
      </c>
      <c r="I19">
        <v>0.58629416640247689</v>
      </c>
      <c r="J19">
        <v>9.1378918673330312E-2</v>
      </c>
      <c r="K19">
        <v>0.40392443963775487</v>
      </c>
    </row>
    <row r="23" spans="1:20" s="9" customFormat="1" x14ac:dyDescent="0.25">
      <c r="A23" s="9" t="s">
        <v>111</v>
      </c>
      <c r="B23" s="9">
        <v>0.61105807706973825</v>
      </c>
      <c r="D23" s="9">
        <v>0.58830857122459768</v>
      </c>
      <c r="F23" s="9">
        <v>0.1930607029908693</v>
      </c>
      <c r="H23" s="9">
        <v>0.47856134854266374</v>
      </c>
      <c r="J23" s="9">
        <v>0.5621504892415734</v>
      </c>
      <c r="L23" s="9">
        <v>0.15481691093339081</v>
      </c>
      <c r="N23" s="9">
        <v>0.36688381919312063</v>
      </c>
      <c r="P23" s="9">
        <v>0.51894016133958676</v>
      </c>
      <c r="R23" s="9">
        <v>0.51229574980068682</v>
      </c>
      <c r="T23" s="9">
        <v>0.28568837699142302</v>
      </c>
    </row>
    <row r="24" spans="1:20" x14ac:dyDescent="0.25">
      <c r="B24" t="s">
        <v>104</v>
      </c>
      <c r="C24" s="58"/>
      <c r="D24" s="58" t="s">
        <v>156</v>
      </c>
      <c r="E24" s="171"/>
      <c r="F24" s="171" t="s">
        <v>130</v>
      </c>
      <c r="G24" s="178"/>
      <c r="H24" s="178" t="s">
        <v>105</v>
      </c>
      <c r="I24" s="171"/>
      <c r="J24" s="171" t="s">
        <v>154</v>
      </c>
      <c r="K24" s="178"/>
      <c r="L24" s="178" t="s">
        <v>102</v>
      </c>
      <c r="M24" s="171"/>
      <c r="N24" s="171" t="s">
        <v>145</v>
      </c>
      <c r="O24" s="178"/>
      <c r="P24" s="178" t="s">
        <v>80</v>
      </c>
      <c r="Q24" s="171"/>
      <c r="R24" s="171" t="s">
        <v>155</v>
      </c>
      <c r="S24" s="178"/>
      <c r="T24" s="178" t="s">
        <v>152</v>
      </c>
    </row>
    <row r="25" spans="1:20" x14ac:dyDescent="0.25">
      <c r="A25" s="171" t="s">
        <v>17</v>
      </c>
      <c r="B25" s="171">
        <v>0.87176413997541058</v>
      </c>
      <c r="C25" s="178" t="s">
        <v>12</v>
      </c>
      <c r="D25" s="178">
        <v>0.71688788814005955</v>
      </c>
      <c r="E25" s="171" t="s">
        <v>18</v>
      </c>
      <c r="F25" s="171">
        <v>0.58346941428455545</v>
      </c>
      <c r="G25" s="178" t="s">
        <v>2</v>
      </c>
      <c r="H25" s="178">
        <v>0.80947100581378595</v>
      </c>
      <c r="I25" s="171" t="s">
        <v>9</v>
      </c>
      <c r="J25" s="171">
        <v>0.83972498090145131</v>
      </c>
      <c r="K25" s="178" t="s">
        <v>2</v>
      </c>
      <c r="L25" s="178">
        <v>0.30440322712976892</v>
      </c>
      <c r="M25" s="171" t="s">
        <v>6</v>
      </c>
      <c r="N25" s="171">
        <v>0.81470909064274011</v>
      </c>
      <c r="O25" s="178" t="s">
        <v>17</v>
      </c>
      <c r="P25" s="178">
        <v>0.79263060879118852</v>
      </c>
      <c r="Q25" s="171" t="s">
        <v>6</v>
      </c>
      <c r="R25" s="171">
        <v>0.91920210583891693</v>
      </c>
      <c r="S25" s="178" t="s">
        <v>14</v>
      </c>
      <c r="T25" s="178">
        <v>0.78133686762637689</v>
      </c>
    </row>
    <row r="26" spans="1:20" x14ac:dyDescent="0.25">
      <c r="A26" s="171" t="s">
        <v>16</v>
      </c>
      <c r="B26" s="171">
        <v>0.83935130502627375</v>
      </c>
      <c r="C26" s="178" t="s">
        <v>5</v>
      </c>
      <c r="D26" s="178">
        <v>0.70663342122996164</v>
      </c>
      <c r="E26" s="171" t="s">
        <v>15</v>
      </c>
      <c r="F26" s="171">
        <v>0.46590683730189275</v>
      </c>
      <c r="G26" s="178" t="s">
        <v>18</v>
      </c>
      <c r="H26" s="178">
        <v>0.75145092282047266</v>
      </c>
      <c r="I26" s="171" t="s">
        <v>10</v>
      </c>
      <c r="J26" s="171">
        <v>0.82946728930806768</v>
      </c>
      <c r="K26" s="178" t="s">
        <v>4</v>
      </c>
      <c r="L26" s="178">
        <v>0.24050032819519004</v>
      </c>
      <c r="M26" s="171" t="s">
        <v>5</v>
      </c>
      <c r="N26" s="171">
        <v>0.67453173694504975</v>
      </c>
      <c r="O26" s="178" t="s">
        <v>5</v>
      </c>
      <c r="P26" s="178">
        <v>0.72073968614456241</v>
      </c>
      <c r="Q26" s="171" t="s">
        <v>17</v>
      </c>
      <c r="R26" s="171">
        <v>0.82604251255537731</v>
      </c>
      <c r="S26" s="178" t="s">
        <v>15</v>
      </c>
      <c r="T26" s="178">
        <v>0.40892152207462795</v>
      </c>
    </row>
    <row r="27" spans="1:20" x14ac:dyDescent="0.25">
      <c r="A27" s="171" t="s">
        <v>8</v>
      </c>
      <c r="B27" s="171">
        <v>0.79586866385936061</v>
      </c>
      <c r="C27" s="178" t="s">
        <v>6</v>
      </c>
      <c r="D27" s="178">
        <v>0.68828490250077234</v>
      </c>
      <c r="E27" s="171" t="s">
        <v>14</v>
      </c>
      <c r="F27" s="171">
        <v>0.43205370217049693</v>
      </c>
      <c r="G27" s="178" t="s">
        <v>15</v>
      </c>
      <c r="H27" s="178">
        <v>0.70296526302184004</v>
      </c>
      <c r="I27" s="171" t="s">
        <v>6</v>
      </c>
      <c r="J27" s="171">
        <v>0.78395989974937352</v>
      </c>
      <c r="K27" s="178" t="s">
        <v>8</v>
      </c>
      <c r="L27" s="178">
        <v>0.23728098785156315</v>
      </c>
      <c r="M27" s="171" t="s">
        <v>8</v>
      </c>
      <c r="N27" s="171">
        <v>0.55040165028660037</v>
      </c>
      <c r="O27" s="178" t="s">
        <v>6</v>
      </c>
      <c r="P27" s="178">
        <v>0.68958263123662766</v>
      </c>
      <c r="Q27" s="171" t="s">
        <v>10</v>
      </c>
      <c r="R27" s="171">
        <v>0.7820447488004596</v>
      </c>
      <c r="S27" s="178" t="s">
        <v>18</v>
      </c>
      <c r="T27" s="178">
        <v>0.40392443963775487</v>
      </c>
    </row>
    <row r="28" spans="1:20" x14ac:dyDescent="0.25">
      <c r="A28" s="171" t="s">
        <v>5</v>
      </c>
      <c r="B28" s="171">
        <v>0.79411764705882359</v>
      </c>
      <c r="C28" s="178" t="s">
        <v>10</v>
      </c>
      <c r="D28" s="178">
        <v>0.68201603333801986</v>
      </c>
      <c r="E28" s="171" t="s">
        <v>2</v>
      </c>
      <c r="F28" s="171">
        <v>0.28862935448389782</v>
      </c>
      <c r="G28" s="178" t="s">
        <v>12</v>
      </c>
      <c r="H28" s="178">
        <v>0.68172071424558678</v>
      </c>
      <c r="I28" s="171" t="s">
        <v>14</v>
      </c>
      <c r="J28" s="171">
        <v>0.77478780986078633</v>
      </c>
      <c r="K28" s="178" t="s">
        <v>9</v>
      </c>
      <c r="L28" s="178">
        <v>0.21239496536302643</v>
      </c>
      <c r="M28" s="171" t="s">
        <v>3</v>
      </c>
      <c r="N28" s="171">
        <v>0.49024189702672849</v>
      </c>
      <c r="O28" s="178" t="s">
        <v>16</v>
      </c>
      <c r="P28" s="178">
        <v>0.67722378171107112</v>
      </c>
      <c r="Q28" s="171" t="s">
        <v>9</v>
      </c>
      <c r="R28" s="171">
        <v>0.72090668815260328</v>
      </c>
      <c r="S28" s="178" t="s">
        <v>10</v>
      </c>
      <c r="T28" s="178">
        <v>0.38207059239002583</v>
      </c>
    </row>
    <row r="29" spans="1:20" x14ac:dyDescent="0.25">
      <c r="A29" s="171" t="s">
        <v>10</v>
      </c>
      <c r="B29" s="171">
        <v>0.78311226529253097</v>
      </c>
      <c r="C29" s="178" t="s">
        <v>3</v>
      </c>
      <c r="D29" s="178">
        <v>0.68001161120040421</v>
      </c>
      <c r="E29" s="171" t="s">
        <v>4</v>
      </c>
      <c r="F29" s="171">
        <v>0.26118579368992817</v>
      </c>
      <c r="G29" s="178" t="s">
        <v>11</v>
      </c>
      <c r="H29" s="178">
        <v>0.67817974456949215</v>
      </c>
      <c r="I29" s="171" t="s">
        <v>17</v>
      </c>
      <c r="J29" s="171">
        <v>0.74115732417368863</v>
      </c>
      <c r="K29" s="178" t="s">
        <v>3</v>
      </c>
      <c r="L29" s="178">
        <v>0.21116633566713799</v>
      </c>
      <c r="M29" s="171" t="s">
        <v>9</v>
      </c>
      <c r="N29" s="171">
        <v>0.44588103683813729</v>
      </c>
      <c r="O29" s="178" t="s">
        <v>14</v>
      </c>
      <c r="P29" s="178">
        <v>0.62818615686945867</v>
      </c>
      <c r="Q29" s="171" t="s">
        <v>5</v>
      </c>
      <c r="R29" s="171">
        <v>0.70373948583657464</v>
      </c>
      <c r="S29" s="178" t="s">
        <v>5</v>
      </c>
      <c r="T29" s="178">
        <v>0.37508374826665641</v>
      </c>
    </row>
    <row r="30" spans="1:20" x14ac:dyDescent="0.25">
      <c r="A30" s="171" t="s">
        <v>15</v>
      </c>
      <c r="B30" s="171">
        <v>0.77942144690028492</v>
      </c>
      <c r="C30" s="178" t="s">
        <v>9</v>
      </c>
      <c r="D30" s="178">
        <v>0.65982837079662526</v>
      </c>
      <c r="E30" s="171" t="s">
        <v>5</v>
      </c>
      <c r="F30" s="171">
        <v>0.20158907443604326</v>
      </c>
      <c r="G30" s="178" t="s">
        <v>7</v>
      </c>
      <c r="H30" s="178">
        <v>0.62530556613699839</v>
      </c>
      <c r="I30" s="171" t="s">
        <v>4</v>
      </c>
      <c r="J30" s="171">
        <v>0.68180516225629006</v>
      </c>
      <c r="K30" s="178" t="s">
        <v>11</v>
      </c>
      <c r="L30" s="178">
        <v>0.18385903324373737</v>
      </c>
      <c r="M30" s="171" t="s">
        <v>17</v>
      </c>
      <c r="N30" s="171">
        <v>0.43081280737286748</v>
      </c>
      <c r="O30" s="178" t="s">
        <v>8</v>
      </c>
      <c r="P30" s="178">
        <v>0.61496031220073033</v>
      </c>
      <c r="Q30" s="171" t="s">
        <v>16</v>
      </c>
      <c r="R30" s="171">
        <v>0.62123192619521861</v>
      </c>
      <c r="S30" s="178" t="s">
        <v>6</v>
      </c>
      <c r="T30" s="178">
        <v>0.324143162379534</v>
      </c>
    </row>
    <row r="31" spans="1:20" x14ac:dyDescent="0.25">
      <c r="A31" s="171" t="s">
        <v>6</v>
      </c>
      <c r="B31" s="171">
        <v>0.74947925414124128</v>
      </c>
      <c r="C31" s="178" t="s">
        <v>4</v>
      </c>
      <c r="D31" s="178">
        <v>0.65926757677060477</v>
      </c>
      <c r="E31" s="171" t="s">
        <v>3</v>
      </c>
      <c r="F31" s="171">
        <v>0.16565449275783173</v>
      </c>
      <c r="G31" s="178" t="s">
        <v>4</v>
      </c>
      <c r="H31" s="178">
        <v>0.59528451508197588</v>
      </c>
      <c r="I31" s="171" t="s">
        <v>5</v>
      </c>
      <c r="J31" s="171">
        <v>0.65959876773675974</v>
      </c>
      <c r="K31" s="178" t="s">
        <v>6</v>
      </c>
      <c r="L31" s="178">
        <v>0.17342149227070838</v>
      </c>
      <c r="M31" s="171" t="s">
        <v>16</v>
      </c>
      <c r="N31" s="171">
        <v>0.42875205969145902</v>
      </c>
      <c r="O31" s="178" t="s">
        <v>18</v>
      </c>
      <c r="P31" s="178">
        <v>0.58629416640247689</v>
      </c>
      <c r="Q31" s="171" t="s">
        <v>14</v>
      </c>
      <c r="R31" s="171">
        <v>0.59892271622136994</v>
      </c>
      <c r="S31" s="178" t="s">
        <v>9</v>
      </c>
      <c r="T31" s="178">
        <v>0.29661635375554835</v>
      </c>
    </row>
    <row r="32" spans="1:20" x14ac:dyDescent="0.25">
      <c r="A32" s="171" t="s">
        <v>4</v>
      </c>
      <c r="B32" s="171">
        <v>0.69409467053152651</v>
      </c>
      <c r="C32" s="178" t="s">
        <v>7</v>
      </c>
      <c r="D32" s="178">
        <v>0.64220342757976023</v>
      </c>
      <c r="E32" s="171" t="s">
        <v>8</v>
      </c>
      <c r="F32" s="171">
        <v>0.13856061877291309</v>
      </c>
      <c r="G32" s="178" t="s">
        <v>14</v>
      </c>
      <c r="H32" s="178">
        <v>0.53916865660403124</v>
      </c>
      <c r="I32" s="171" t="s">
        <v>3</v>
      </c>
      <c r="J32" s="171">
        <v>0.57430570314250107</v>
      </c>
      <c r="K32" s="178" t="s">
        <v>5</v>
      </c>
      <c r="L32" s="178">
        <v>0.16607605968366754</v>
      </c>
      <c r="M32" s="171" t="s">
        <v>10</v>
      </c>
      <c r="N32" s="171">
        <v>0.3674413587052619</v>
      </c>
      <c r="O32" s="178" t="s">
        <v>10</v>
      </c>
      <c r="P32" s="178">
        <v>0.55630770589093981</v>
      </c>
      <c r="Q32" s="171" t="s">
        <v>4</v>
      </c>
      <c r="R32" s="171">
        <v>0.57990490547914042</v>
      </c>
      <c r="S32" s="178" t="s">
        <v>8</v>
      </c>
      <c r="T32" s="178">
        <v>0.28963057533357645</v>
      </c>
    </row>
    <row r="33" spans="1:20" x14ac:dyDescent="0.25">
      <c r="A33" s="171" t="s">
        <v>3</v>
      </c>
      <c r="B33" s="171">
        <v>0.68467519751539263</v>
      </c>
      <c r="C33" s="178" t="s">
        <v>17</v>
      </c>
      <c r="D33" s="178">
        <v>0.62827281053193962</v>
      </c>
      <c r="E33" s="171" t="s">
        <v>6</v>
      </c>
      <c r="F33" s="171">
        <v>0.12798709255615859</v>
      </c>
      <c r="G33" s="58" t="s">
        <v>9</v>
      </c>
      <c r="H33" s="58">
        <v>0.47514862002460245</v>
      </c>
      <c r="I33" s="171" t="s">
        <v>16</v>
      </c>
      <c r="J33" s="171">
        <v>0.5726472407144676</v>
      </c>
      <c r="K33" s="178" t="s">
        <v>7</v>
      </c>
      <c r="L33" s="178">
        <v>0.15836940666374186</v>
      </c>
      <c r="M33" s="54" t="s">
        <v>14</v>
      </c>
      <c r="N33" s="54">
        <v>0.34623254954951421</v>
      </c>
      <c r="O33" s="178" t="s">
        <v>4</v>
      </c>
      <c r="P33" s="178">
        <v>0.54946813911003189</v>
      </c>
      <c r="Q33" s="171" t="s">
        <v>8</v>
      </c>
      <c r="R33" s="171">
        <v>0.52660047674719512</v>
      </c>
      <c r="S33" s="58" t="s">
        <v>16</v>
      </c>
      <c r="T33" s="58">
        <v>0.28210320960962221</v>
      </c>
    </row>
    <row r="34" spans="1:20" x14ac:dyDescent="0.25">
      <c r="A34" s="171" t="s">
        <v>9</v>
      </c>
      <c r="B34" s="171">
        <v>0.68415345161673002</v>
      </c>
      <c r="C34" s="58" t="s">
        <v>8</v>
      </c>
      <c r="D34" s="58">
        <v>0.57911909662555239</v>
      </c>
      <c r="E34" s="54" t="s">
        <v>16</v>
      </c>
      <c r="F34" s="54">
        <v>0.10684015728606339</v>
      </c>
      <c r="G34" s="58" t="s">
        <v>6</v>
      </c>
      <c r="H34" s="58">
        <v>0.43830583577345777</v>
      </c>
      <c r="I34" s="54" t="s">
        <v>8</v>
      </c>
      <c r="J34" s="54">
        <v>0.53368524443270127</v>
      </c>
      <c r="K34" s="58" t="s">
        <v>15</v>
      </c>
      <c r="L34" s="58">
        <v>0.13499037449185014</v>
      </c>
      <c r="M34" s="54" t="s">
        <v>4</v>
      </c>
      <c r="N34" s="54">
        <v>0.31035296077880048</v>
      </c>
      <c r="O34" s="58" t="s">
        <v>12</v>
      </c>
      <c r="P34" s="58">
        <v>0.50097014733045653</v>
      </c>
      <c r="Q34" s="54" t="s">
        <v>3</v>
      </c>
      <c r="R34" s="54">
        <v>0.40656169372677081</v>
      </c>
      <c r="S34" s="58" t="s">
        <v>3</v>
      </c>
      <c r="T34" s="58">
        <v>0.27539364714064979</v>
      </c>
    </row>
    <row r="35" spans="1:20" x14ac:dyDescent="0.25">
      <c r="A35" s="171" t="s">
        <v>14</v>
      </c>
      <c r="B35" s="171">
        <v>0.66786929081883928</v>
      </c>
      <c r="C35" s="58" t="s">
        <v>16</v>
      </c>
      <c r="D35" s="58">
        <v>0.57381884521447957</v>
      </c>
      <c r="E35" s="54" t="s">
        <v>12</v>
      </c>
      <c r="F35" s="54">
        <v>0.10051795251991216</v>
      </c>
      <c r="G35" s="58" t="s">
        <v>3</v>
      </c>
      <c r="H35" s="58">
        <v>0.43563665396703921</v>
      </c>
      <c r="I35" s="54" t="s">
        <v>15</v>
      </c>
      <c r="J35" s="54">
        <v>0.4779538609702253</v>
      </c>
      <c r="K35" s="58" t="s">
        <v>14</v>
      </c>
      <c r="L35" s="58">
        <v>0.11595982315377119</v>
      </c>
      <c r="M35" s="54" t="s">
        <v>12</v>
      </c>
      <c r="N35" s="54">
        <v>0.26641194379454153</v>
      </c>
      <c r="O35" s="58" t="s">
        <v>9</v>
      </c>
      <c r="P35" s="58">
        <v>0.49511474394017324</v>
      </c>
      <c r="Q35" s="54" t="s">
        <v>15</v>
      </c>
      <c r="R35" s="54">
        <v>0.38388813223935336</v>
      </c>
      <c r="S35" s="58" t="s">
        <v>4</v>
      </c>
      <c r="T35" s="58">
        <v>0.23500363432486102</v>
      </c>
    </row>
    <row r="36" spans="1:20" x14ac:dyDescent="0.25">
      <c r="A36" s="171" t="s">
        <v>18</v>
      </c>
      <c r="B36" s="171">
        <v>0.64009635822478783</v>
      </c>
      <c r="C36" s="58" t="s">
        <v>2</v>
      </c>
      <c r="D36" s="58">
        <v>0.53232671536611154</v>
      </c>
      <c r="E36" s="54" t="s">
        <v>7</v>
      </c>
      <c r="F36" s="54">
        <v>9.7064675708239692E-2</v>
      </c>
      <c r="G36" s="58" t="s">
        <v>8</v>
      </c>
      <c r="H36" s="58">
        <v>0.34578794534585638</v>
      </c>
      <c r="I36" s="54" t="s">
        <v>12</v>
      </c>
      <c r="J36" s="54">
        <v>0.4522453957659619</v>
      </c>
      <c r="K36" s="58" t="s">
        <v>10</v>
      </c>
      <c r="L36" s="58">
        <v>0.11430040089952746</v>
      </c>
      <c r="M36" s="54" t="s">
        <v>11</v>
      </c>
      <c r="N36" s="54">
        <v>0.24139059533888377</v>
      </c>
      <c r="O36" s="58" t="s">
        <v>11</v>
      </c>
      <c r="P36" s="58">
        <v>0.46602653630769703</v>
      </c>
      <c r="Q36" s="54" t="s">
        <v>12</v>
      </c>
      <c r="R36" s="54">
        <v>0.37849858649589935</v>
      </c>
      <c r="S36" s="58" t="s">
        <v>17</v>
      </c>
      <c r="T36" s="58">
        <v>0.23403135046404669</v>
      </c>
    </row>
    <row r="37" spans="1:20" x14ac:dyDescent="0.25">
      <c r="A37" s="54" t="s">
        <v>12</v>
      </c>
      <c r="B37" s="54">
        <v>0.44117647058823534</v>
      </c>
      <c r="C37" s="58" t="s">
        <v>11</v>
      </c>
      <c r="D37" s="58">
        <v>0.50818503266927639</v>
      </c>
      <c r="E37" s="54" t="s">
        <v>17</v>
      </c>
      <c r="F37" s="54">
        <v>9.696243676663302E-2</v>
      </c>
      <c r="G37" s="58" t="s">
        <v>5</v>
      </c>
      <c r="H37" s="58">
        <v>0.31951983667037209</v>
      </c>
      <c r="I37" s="54" t="s">
        <v>13</v>
      </c>
      <c r="J37" s="54">
        <v>0.41639277720657641</v>
      </c>
      <c r="K37" s="58" t="s">
        <v>18</v>
      </c>
      <c r="L37" s="58">
        <v>0.10841865336323243</v>
      </c>
      <c r="M37" s="54" t="s">
        <v>13</v>
      </c>
      <c r="N37" s="54">
        <v>0.23517080754614417</v>
      </c>
      <c r="O37" s="58" t="s">
        <v>3</v>
      </c>
      <c r="P37" s="58">
        <v>0.35246534503593108</v>
      </c>
      <c r="Q37" s="54" t="s">
        <v>7</v>
      </c>
      <c r="R37" s="54">
        <v>0.37166871767102183</v>
      </c>
      <c r="S37" s="58" t="s">
        <v>13</v>
      </c>
      <c r="T37" s="58">
        <v>0.18426057144638813</v>
      </c>
    </row>
    <row r="38" spans="1:20" x14ac:dyDescent="0.25">
      <c r="A38" s="54" t="s">
        <v>7</v>
      </c>
      <c r="B38" s="54">
        <v>0.42517356912428234</v>
      </c>
      <c r="C38" s="58" t="s">
        <v>14</v>
      </c>
      <c r="D38" s="58">
        <v>0.46950581716497047</v>
      </c>
      <c r="E38" s="54" t="s">
        <v>9</v>
      </c>
      <c r="F38" s="54">
        <v>9.5346041339055443E-2</v>
      </c>
      <c r="G38" s="58" t="s">
        <v>13</v>
      </c>
      <c r="H38" s="58">
        <v>0.31614032203020259</v>
      </c>
      <c r="I38" s="54" t="s">
        <v>7</v>
      </c>
      <c r="J38" s="54">
        <v>0.411528439126847</v>
      </c>
      <c r="K38" s="58" t="s">
        <v>12</v>
      </c>
      <c r="L38" s="58">
        <v>0.10605218491402522</v>
      </c>
      <c r="M38" s="54" t="s">
        <v>7</v>
      </c>
      <c r="N38" s="54">
        <v>0.21313910504441821</v>
      </c>
      <c r="O38" s="58" t="s">
        <v>2</v>
      </c>
      <c r="P38" s="58">
        <v>0.34791176153557063</v>
      </c>
      <c r="Q38" s="54" t="s">
        <v>13</v>
      </c>
      <c r="R38" s="54">
        <v>0.3008913438979981</v>
      </c>
      <c r="S38" s="58" t="s">
        <v>2</v>
      </c>
      <c r="T38" s="58">
        <v>0.17108900564041596</v>
      </c>
    </row>
    <row r="39" spans="1:20" x14ac:dyDescent="0.25">
      <c r="A39" s="54" t="s">
        <v>11</v>
      </c>
      <c r="B39" s="54">
        <v>0.38713922009895957</v>
      </c>
      <c r="C39" s="58" t="s">
        <v>13</v>
      </c>
      <c r="D39" s="58">
        <v>0.45399265013418177</v>
      </c>
      <c r="E39" s="54" t="s">
        <v>13</v>
      </c>
      <c r="F39" s="54">
        <v>6.9257171566641976E-2</v>
      </c>
      <c r="G39" s="58" t="s">
        <v>10</v>
      </c>
      <c r="H39" s="58">
        <v>0.23190772716734534</v>
      </c>
      <c r="I39" s="54" t="s">
        <v>18</v>
      </c>
      <c r="J39" s="54">
        <v>0.34964780170441379</v>
      </c>
      <c r="K39" s="58" t="s">
        <v>16</v>
      </c>
      <c r="L39" s="58">
        <v>8.8663419843435232E-2</v>
      </c>
      <c r="M39" s="54" t="s">
        <v>18</v>
      </c>
      <c r="N39" s="54">
        <v>0.18927504703592224</v>
      </c>
      <c r="O39" s="58" t="s">
        <v>15</v>
      </c>
      <c r="P39" s="58">
        <v>0.31665690063515939</v>
      </c>
      <c r="Q39" s="54" t="s">
        <v>2</v>
      </c>
      <c r="R39" s="54">
        <v>0.30029016737266784</v>
      </c>
      <c r="S39" s="58" t="s">
        <v>12</v>
      </c>
      <c r="T39" s="58">
        <v>0.16094975485032362</v>
      </c>
    </row>
    <row r="40" spans="1:20" x14ac:dyDescent="0.25">
      <c r="A40" s="54" t="s">
        <v>13</v>
      </c>
      <c r="B40" s="54">
        <v>0.15049435941287001</v>
      </c>
      <c r="C40" s="58" t="s">
        <v>18</v>
      </c>
      <c r="D40" s="58">
        <v>0.45174681525762317</v>
      </c>
      <c r="E40" s="54" t="s">
        <v>10</v>
      </c>
      <c r="F40" s="54">
        <v>4.7181599405351812E-2</v>
      </c>
      <c r="G40" s="58" t="s">
        <v>17</v>
      </c>
      <c r="H40" s="58">
        <v>0.18954959595222509</v>
      </c>
      <c r="I40" s="54" t="s">
        <v>2</v>
      </c>
      <c r="J40" s="54">
        <v>0.28588717783764223</v>
      </c>
      <c r="K40" s="58" t="s">
        <v>13</v>
      </c>
      <c r="L40" s="58">
        <v>5.4533795265159203E-2</v>
      </c>
      <c r="M40" s="54" t="s">
        <v>15</v>
      </c>
      <c r="N40" s="54">
        <v>0.18721396668863446</v>
      </c>
      <c r="O40" s="58" t="s">
        <v>13</v>
      </c>
      <c r="P40" s="58">
        <v>0.27068218307038844</v>
      </c>
      <c r="Q40" s="54" t="s">
        <v>11</v>
      </c>
      <c r="R40" s="54">
        <v>0.19725462070777966</v>
      </c>
      <c r="S40" s="58" t="s">
        <v>7</v>
      </c>
      <c r="T40" s="58">
        <v>5.0848637126219572E-2</v>
      </c>
    </row>
    <row r="41" spans="1:20" x14ac:dyDescent="0.25">
      <c r="A41" s="54" t="s">
        <v>2</v>
      </c>
      <c r="B41" s="54">
        <v>0</v>
      </c>
      <c r="C41" s="58" t="s">
        <v>15</v>
      </c>
      <c r="D41" s="58">
        <v>0.36914469629781943</v>
      </c>
      <c r="E41" s="54" t="s">
        <v>11</v>
      </c>
      <c r="F41" s="54">
        <v>3.8255357991627934E-3</v>
      </c>
      <c r="G41" s="58" t="s">
        <v>16</v>
      </c>
      <c r="H41" s="58">
        <v>0</v>
      </c>
      <c r="I41" s="54" t="s">
        <v>11</v>
      </c>
      <c r="J41" s="54">
        <v>0.17176344221899287</v>
      </c>
      <c r="K41" s="58" t="s">
        <v>17</v>
      </c>
      <c r="L41" s="58">
        <v>2.149699786810191E-2</v>
      </c>
      <c r="M41" s="54" t="s">
        <v>2</v>
      </c>
      <c r="N41" s="54">
        <v>4.5066312997347473E-2</v>
      </c>
      <c r="O41" s="58" t="s">
        <v>7</v>
      </c>
      <c r="P41" s="58">
        <v>0.25676193656051072</v>
      </c>
      <c r="Q41" s="54" t="s">
        <v>18</v>
      </c>
      <c r="R41" s="54">
        <v>9.1378918673330312E-2</v>
      </c>
      <c r="S41" s="58" t="s">
        <v>11</v>
      </c>
      <c r="T41" s="58">
        <v>1.2953367875647669E-3</v>
      </c>
    </row>
  </sheetData>
  <sortState ref="S27:T43">
    <sortCondition descending="1" ref="T27:T43"/>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99"/>
  <sheetViews>
    <sheetView tabSelected="1" workbookViewId="0">
      <selection sqref="A1:C99"/>
    </sheetView>
  </sheetViews>
  <sheetFormatPr defaultRowHeight="15" x14ac:dyDescent="0.25"/>
  <cols>
    <col min="1" max="1" width="57.140625" style="313" customWidth="1"/>
    <col min="2" max="2" width="8.42578125" customWidth="1"/>
    <col min="3" max="3" width="67.140625" customWidth="1"/>
  </cols>
  <sheetData>
    <row r="1" spans="1:3" x14ac:dyDescent="0.25">
      <c r="A1" s="304" t="s">
        <v>162</v>
      </c>
      <c r="B1" s="45" t="s">
        <v>163</v>
      </c>
      <c r="C1" s="45" t="s">
        <v>164</v>
      </c>
    </row>
    <row r="2" spans="1:3" x14ac:dyDescent="0.25">
      <c r="A2" s="305" t="s">
        <v>19</v>
      </c>
      <c r="B2" s="45">
        <v>2020</v>
      </c>
      <c r="C2" s="302" t="s">
        <v>165</v>
      </c>
    </row>
    <row r="3" spans="1:3" x14ac:dyDescent="0.25">
      <c r="A3" s="305" t="s">
        <v>166</v>
      </c>
      <c r="B3" s="45">
        <v>2020</v>
      </c>
      <c r="C3" s="302" t="s">
        <v>167</v>
      </c>
    </row>
    <row r="4" spans="1:3" ht="45" x14ac:dyDescent="0.25">
      <c r="A4" s="306" t="s">
        <v>169</v>
      </c>
      <c r="B4" s="303">
        <v>2020</v>
      </c>
      <c r="C4" s="303" t="s">
        <v>168</v>
      </c>
    </row>
    <row r="5" spans="1:3" ht="30" x14ac:dyDescent="0.25">
      <c r="A5" s="306" t="s">
        <v>25</v>
      </c>
      <c r="B5" s="303">
        <v>2020</v>
      </c>
      <c r="C5" s="303" t="s">
        <v>168</v>
      </c>
    </row>
    <row r="6" spans="1:3" x14ac:dyDescent="0.25">
      <c r="A6" s="307" t="s">
        <v>176</v>
      </c>
      <c r="B6" s="45">
        <v>2021</v>
      </c>
      <c r="C6" s="302" t="s">
        <v>170</v>
      </c>
    </row>
    <row r="7" spans="1:3" x14ac:dyDescent="0.25">
      <c r="A7" s="307" t="s">
        <v>175</v>
      </c>
      <c r="B7" s="45">
        <v>2021</v>
      </c>
      <c r="C7" s="302" t="s">
        <v>170</v>
      </c>
    </row>
    <row r="8" spans="1:3" x14ac:dyDescent="0.25">
      <c r="A8" s="305" t="s">
        <v>31</v>
      </c>
      <c r="B8" s="45">
        <v>2021</v>
      </c>
      <c r="C8" s="45" t="s">
        <v>171</v>
      </c>
    </row>
    <row r="9" spans="1:3" x14ac:dyDescent="0.25">
      <c r="A9" s="305" t="s">
        <v>32</v>
      </c>
      <c r="B9" s="45">
        <v>2021</v>
      </c>
      <c r="C9" s="45" t="s">
        <v>172</v>
      </c>
    </row>
    <row r="10" spans="1:3" x14ac:dyDescent="0.25">
      <c r="A10" s="305" t="s">
        <v>174</v>
      </c>
      <c r="B10" s="45">
        <v>2021</v>
      </c>
      <c r="C10" s="45" t="s">
        <v>173</v>
      </c>
    </row>
    <row r="11" spans="1:3" x14ac:dyDescent="0.25">
      <c r="A11" s="308" t="s">
        <v>37</v>
      </c>
      <c r="B11" s="45">
        <v>2021</v>
      </c>
      <c r="C11" s="45" t="s">
        <v>177</v>
      </c>
    </row>
    <row r="12" spans="1:3" x14ac:dyDescent="0.25">
      <c r="A12" s="308" t="s">
        <v>38</v>
      </c>
      <c r="B12" s="45">
        <v>2021</v>
      </c>
      <c r="C12" s="45" t="s">
        <v>177</v>
      </c>
    </row>
    <row r="13" spans="1:3" x14ac:dyDescent="0.25">
      <c r="A13" s="309" t="s">
        <v>39</v>
      </c>
      <c r="B13" s="45">
        <v>2021</v>
      </c>
      <c r="C13" s="45" t="s">
        <v>177</v>
      </c>
    </row>
    <row r="14" spans="1:3" ht="30" x14ac:dyDescent="0.25">
      <c r="A14" s="309" t="s">
        <v>40</v>
      </c>
      <c r="B14" s="45">
        <v>2021</v>
      </c>
      <c r="C14" s="45" t="s">
        <v>177</v>
      </c>
    </row>
    <row r="15" spans="1:3" ht="30" x14ac:dyDescent="0.25">
      <c r="A15" s="309" t="s">
        <v>41</v>
      </c>
      <c r="B15" s="45">
        <v>2021</v>
      </c>
      <c r="C15" s="45" t="s">
        <v>177</v>
      </c>
    </row>
    <row r="16" spans="1:3" x14ac:dyDescent="0.25">
      <c r="A16" s="309" t="s">
        <v>42</v>
      </c>
      <c r="B16" s="45">
        <v>2021</v>
      </c>
      <c r="C16" s="45" t="s">
        <v>177</v>
      </c>
    </row>
    <row r="17" spans="1:3" x14ac:dyDescent="0.25">
      <c r="A17" s="305" t="s">
        <v>179</v>
      </c>
      <c r="B17" s="45">
        <v>2021</v>
      </c>
      <c r="C17" s="45" t="s">
        <v>178</v>
      </c>
    </row>
    <row r="18" spans="1:3" x14ac:dyDescent="0.25">
      <c r="A18" s="305" t="s">
        <v>36</v>
      </c>
      <c r="B18" s="45">
        <v>2021</v>
      </c>
      <c r="C18" s="45" t="s">
        <v>180</v>
      </c>
    </row>
    <row r="19" spans="1:3" x14ac:dyDescent="0.25">
      <c r="A19" s="305" t="s">
        <v>131</v>
      </c>
      <c r="B19" s="45">
        <v>2021</v>
      </c>
      <c r="C19" s="45" t="s">
        <v>181</v>
      </c>
    </row>
    <row r="20" spans="1:3" x14ac:dyDescent="0.25">
      <c r="A20" s="305" t="s">
        <v>132</v>
      </c>
      <c r="B20" s="45">
        <v>2021</v>
      </c>
      <c r="C20" s="45" t="s">
        <v>182</v>
      </c>
    </row>
    <row r="21" spans="1:3" x14ac:dyDescent="0.25">
      <c r="A21" s="305" t="s">
        <v>133</v>
      </c>
      <c r="B21" s="45">
        <v>2021</v>
      </c>
      <c r="C21" s="45" t="s">
        <v>183</v>
      </c>
    </row>
    <row r="22" spans="1:3" x14ac:dyDescent="0.25">
      <c r="A22" s="305" t="s">
        <v>134</v>
      </c>
      <c r="B22" s="45">
        <v>2021</v>
      </c>
      <c r="C22" s="45" t="s">
        <v>184</v>
      </c>
    </row>
    <row r="23" spans="1:3" x14ac:dyDescent="0.25">
      <c r="A23" s="308" t="s">
        <v>135</v>
      </c>
      <c r="B23" s="45">
        <v>2021</v>
      </c>
      <c r="C23" s="45" t="s">
        <v>185</v>
      </c>
    </row>
    <row r="24" spans="1:3" x14ac:dyDescent="0.25">
      <c r="A24" s="305" t="s">
        <v>136</v>
      </c>
      <c r="B24" s="45">
        <v>2021</v>
      </c>
      <c r="C24" s="45" t="s">
        <v>186</v>
      </c>
    </row>
    <row r="25" spans="1:3" x14ac:dyDescent="0.25">
      <c r="A25" s="305" t="s">
        <v>137</v>
      </c>
      <c r="B25" s="45">
        <v>2021</v>
      </c>
      <c r="C25" s="45" t="s">
        <v>187</v>
      </c>
    </row>
    <row r="26" spans="1:3" x14ac:dyDescent="0.25">
      <c r="A26" s="305" t="s">
        <v>138</v>
      </c>
      <c r="B26" s="45">
        <v>2021</v>
      </c>
      <c r="C26" s="45" t="s">
        <v>188</v>
      </c>
    </row>
    <row r="27" spans="1:3" x14ac:dyDescent="0.25">
      <c r="A27" s="305" t="s">
        <v>44</v>
      </c>
      <c r="B27" s="45">
        <v>2021</v>
      </c>
      <c r="C27" s="45" t="s">
        <v>189</v>
      </c>
    </row>
    <row r="28" spans="1:3" x14ac:dyDescent="0.25">
      <c r="A28" s="305" t="s">
        <v>45</v>
      </c>
      <c r="B28" s="45">
        <v>2021</v>
      </c>
      <c r="C28" s="45" t="s">
        <v>189</v>
      </c>
    </row>
    <row r="29" spans="1:3" x14ac:dyDescent="0.25">
      <c r="A29" s="305" t="s">
        <v>46</v>
      </c>
      <c r="B29" s="45">
        <v>2021</v>
      </c>
      <c r="C29" s="45" t="s">
        <v>189</v>
      </c>
    </row>
    <row r="30" spans="1:3" x14ac:dyDescent="0.25">
      <c r="A30" s="305" t="s">
        <v>47</v>
      </c>
      <c r="B30" s="45">
        <v>2021</v>
      </c>
      <c r="C30" s="45" t="s">
        <v>190</v>
      </c>
    </row>
    <row r="31" spans="1:3" x14ac:dyDescent="0.25">
      <c r="A31" s="310" t="s">
        <v>26</v>
      </c>
      <c r="B31" s="45">
        <v>2022</v>
      </c>
      <c r="C31" s="45" t="s">
        <v>191</v>
      </c>
    </row>
    <row r="32" spans="1:3" x14ac:dyDescent="0.25">
      <c r="A32" s="305" t="s">
        <v>194</v>
      </c>
      <c r="B32" s="45">
        <v>2022</v>
      </c>
      <c r="C32" s="45" t="s">
        <v>192</v>
      </c>
    </row>
    <row r="33" spans="1:3" x14ac:dyDescent="0.25">
      <c r="A33" s="305" t="s">
        <v>195</v>
      </c>
      <c r="B33" s="45">
        <v>2022</v>
      </c>
      <c r="C33" s="45" t="s">
        <v>193</v>
      </c>
    </row>
    <row r="34" spans="1:3" x14ac:dyDescent="0.25">
      <c r="A34" s="305" t="s">
        <v>196</v>
      </c>
      <c r="B34" s="45">
        <v>2019</v>
      </c>
      <c r="C34" s="45" t="s">
        <v>200</v>
      </c>
    </row>
    <row r="35" spans="1:3" x14ac:dyDescent="0.25">
      <c r="A35" s="305" t="s">
        <v>197</v>
      </c>
      <c r="B35" s="45">
        <v>2019</v>
      </c>
      <c r="C35" s="45" t="s">
        <v>201</v>
      </c>
    </row>
    <row r="36" spans="1:3" x14ac:dyDescent="0.25">
      <c r="A36" s="305" t="s">
        <v>198</v>
      </c>
      <c r="B36" s="45">
        <v>2019</v>
      </c>
      <c r="C36" s="45" t="s">
        <v>202</v>
      </c>
    </row>
    <row r="37" spans="1:3" x14ac:dyDescent="0.25">
      <c r="A37" s="305" t="s">
        <v>199</v>
      </c>
      <c r="B37" s="45">
        <v>2019</v>
      </c>
      <c r="C37" s="45" t="s">
        <v>203</v>
      </c>
    </row>
    <row r="38" spans="1:3" x14ac:dyDescent="0.25">
      <c r="A38" s="305" t="s">
        <v>48</v>
      </c>
      <c r="B38" s="45">
        <v>2021</v>
      </c>
      <c r="C38" s="45" t="s">
        <v>204</v>
      </c>
    </row>
    <row r="39" spans="1:3" x14ac:dyDescent="0.25">
      <c r="A39" s="305" t="s">
        <v>209</v>
      </c>
      <c r="B39" s="45">
        <v>2021</v>
      </c>
      <c r="C39" s="45" t="s">
        <v>205</v>
      </c>
    </row>
    <row r="40" spans="1:3" x14ac:dyDescent="0.25">
      <c r="A40" s="305" t="s">
        <v>210</v>
      </c>
      <c r="B40" s="45">
        <v>2021</v>
      </c>
      <c r="C40" s="45" t="s">
        <v>206</v>
      </c>
    </row>
    <row r="41" spans="1:3" ht="30" x14ac:dyDescent="0.25">
      <c r="A41" s="306" t="s">
        <v>207</v>
      </c>
      <c r="B41" s="45">
        <v>2021</v>
      </c>
      <c r="C41" s="45" t="s">
        <v>208</v>
      </c>
    </row>
    <row r="42" spans="1:3" x14ac:dyDescent="0.25">
      <c r="A42" s="305" t="s">
        <v>52</v>
      </c>
      <c r="B42" s="45">
        <v>2021</v>
      </c>
      <c r="C42" s="45" t="s">
        <v>229</v>
      </c>
    </row>
    <row r="43" spans="1:3" x14ac:dyDescent="0.25">
      <c r="A43" s="305" t="s">
        <v>53</v>
      </c>
      <c r="B43" s="45">
        <v>2021</v>
      </c>
      <c r="C43" s="45" t="s">
        <v>229</v>
      </c>
    </row>
    <row r="44" spans="1:3" x14ac:dyDescent="0.25">
      <c r="A44" s="305" t="s">
        <v>54</v>
      </c>
      <c r="B44" s="45">
        <v>2021</v>
      </c>
      <c r="C44" s="45" t="s">
        <v>229</v>
      </c>
    </row>
    <row r="45" spans="1:3" x14ac:dyDescent="0.25">
      <c r="A45" s="305" t="s">
        <v>55</v>
      </c>
      <c r="B45" s="45">
        <v>2017</v>
      </c>
      <c r="C45" s="45" t="s">
        <v>212</v>
      </c>
    </row>
    <row r="46" spans="1:3" x14ac:dyDescent="0.25">
      <c r="A46" s="305" t="s">
        <v>58</v>
      </c>
      <c r="B46" s="45">
        <v>2020</v>
      </c>
      <c r="C46" s="45" t="s">
        <v>211</v>
      </c>
    </row>
    <row r="47" spans="1:3" x14ac:dyDescent="0.25">
      <c r="A47" s="310" t="s">
        <v>71</v>
      </c>
      <c r="B47" s="45">
        <v>2021</v>
      </c>
      <c r="C47" s="45" t="s">
        <v>213</v>
      </c>
    </row>
    <row r="48" spans="1:3" x14ac:dyDescent="0.25">
      <c r="A48" s="305" t="s">
        <v>57</v>
      </c>
      <c r="B48" s="45">
        <v>2021</v>
      </c>
      <c r="C48" s="45" t="s">
        <v>214</v>
      </c>
    </row>
    <row r="49" spans="1:3" x14ac:dyDescent="0.25">
      <c r="A49" s="305" t="s">
        <v>88</v>
      </c>
      <c r="B49" s="45">
        <v>2021</v>
      </c>
      <c r="C49" s="45" t="s">
        <v>215</v>
      </c>
    </row>
    <row r="50" spans="1:3" x14ac:dyDescent="0.25">
      <c r="A50" s="310" t="s">
        <v>147</v>
      </c>
      <c r="B50" s="45">
        <v>2021</v>
      </c>
      <c r="C50" s="45" t="s">
        <v>216</v>
      </c>
    </row>
    <row r="51" spans="1:3" x14ac:dyDescent="0.25">
      <c r="A51" s="310" t="s">
        <v>148</v>
      </c>
      <c r="B51" s="45">
        <v>2021</v>
      </c>
      <c r="C51" s="45" t="s">
        <v>217</v>
      </c>
    </row>
    <row r="52" spans="1:3" x14ac:dyDescent="0.25">
      <c r="A52" s="310" t="s">
        <v>149</v>
      </c>
      <c r="B52" s="45">
        <v>2023</v>
      </c>
      <c r="C52" s="45" t="s">
        <v>218</v>
      </c>
    </row>
    <row r="53" spans="1:3" x14ac:dyDescent="0.25">
      <c r="A53" s="310" t="s">
        <v>150</v>
      </c>
      <c r="B53" s="45">
        <v>2021</v>
      </c>
      <c r="C53" s="45" t="s">
        <v>219</v>
      </c>
    </row>
    <row r="54" spans="1:3" x14ac:dyDescent="0.25">
      <c r="A54" s="310" t="s">
        <v>151</v>
      </c>
      <c r="B54" s="45">
        <v>2019</v>
      </c>
      <c r="C54" s="45" t="s">
        <v>220</v>
      </c>
    </row>
    <row r="55" spans="1:3" x14ac:dyDescent="0.25">
      <c r="A55" s="305" t="s">
        <v>116</v>
      </c>
      <c r="B55" s="45">
        <v>2019</v>
      </c>
      <c r="C55" s="45" t="s">
        <v>221</v>
      </c>
    </row>
    <row r="56" spans="1:3" x14ac:dyDescent="0.25">
      <c r="A56" s="305" t="s">
        <v>62</v>
      </c>
      <c r="B56" s="45">
        <v>2022</v>
      </c>
      <c r="C56" s="45" t="s">
        <v>224</v>
      </c>
    </row>
    <row r="57" spans="1:3" x14ac:dyDescent="0.25">
      <c r="A57" s="305" t="s">
        <v>101</v>
      </c>
      <c r="B57" s="45">
        <v>2022</v>
      </c>
      <c r="C57" s="45" t="s">
        <v>225</v>
      </c>
    </row>
    <row r="58" spans="1:3" x14ac:dyDescent="0.25">
      <c r="A58" s="305" t="s">
        <v>63</v>
      </c>
      <c r="B58" s="45">
        <v>2022</v>
      </c>
      <c r="C58" s="45" t="s">
        <v>222</v>
      </c>
    </row>
    <row r="59" spans="1:3" x14ac:dyDescent="0.25">
      <c r="A59" s="305" t="s">
        <v>64</v>
      </c>
      <c r="B59" s="45">
        <v>2022</v>
      </c>
      <c r="C59" s="45" t="s">
        <v>223</v>
      </c>
    </row>
    <row r="60" spans="1:3" x14ac:dyDescent="0.25">
      <c r="A60" s="305" t="s">
        <v>65</v>
      </c>
      <c r="B60" s="45">
        <v>2022</v>
      </c>
      <c r="C60" s="45" t="s">
        <v>226</v>
      </c>
    </row>
    <row r="61" spans="1:3" x14ac:dyDescent="0.25">
      <c r="A61" s="305" t="s">
        <v>66</v>
      </c>
      <c r="B61" s="45">
        <v>2022</v>
      </c>
      <c r="C61" s="45" t="s">
        <v>227</v>
      </c>
    </row>
    <row r="62" spans="1:3" x14ac:dyDescent="0.25">
      <c r="A62" s="305" t="s">
        <v>67</v>
      </c>
      <c r="B62" s="45">
        <v>2022</v>
      </c>
      <c r="C62" s="45" t="s">
        <v>228</v>
      </c>
    </row>
    <row r="63" spans="1:3" x14ac:dyDescent="0.25">
      <c r="A63" s="310" t="s">
        <v>68</v>
      </c>
      <c r="B63" s="45">
        <v>2021</v>
      </c>
      <c r="C63" s="45" t="s">
        <v>229</v>
      </c>
    </row>
    <row r="64" spans="1:3" x14ac:dyDescent="0.25">
      <c r="A64" s="310" t="s">
        <v>69</v>
      </c>
      <c r="B64" s="45">
        <v>2021</v>
      </c>
      <c r="C64" s="45" t="s">
        <v>229</v>
      </c>
    </row>
    <row r="65" spans="1:3" x14ac:dyDescent="0.25">
      <c r="A65" s="310" t="s">
        <v>70</v>
      </c>
      <c r="B65" s="45">
        <v>2021</v>
      </c>
      <c r="C65" s="45" t="s">
        <v>229</v>
      </c>
    </row>
    <row r="66" spans="1:3" x14ac:dyDescent="0.25">
      <c r="A66" s="305" t="s">
        <v>120</v>
      </c>
      <c r="B66" s="45">
        <v>2023</v>
      </c>
      <c r="C66" s="45" t="s">
        <v>230</v>
      </c>
    </row>
    <row r="67" spans="1:3" x14ac:dyDescent="0.25">
      <c r="A67" s="305" t="s">
        <v>232</v>
      </c>
      <c r="B67" s="45">
        <v>2021</v>
      </c>
      <c r="C67" s="45" t="s">
        <v>229</v>
      </c>
    </row>
    <row r="68" spans="1:3" x14ac:dyDescent="0.25">
      <c r="A68" s="310" t="s">
        <v>73</v>
      </c>
      <c r="B68" s="45">
        <v>2021</v>
      </c>
      <c r="C68" s="45" t="s">
        <v>229</v>
      </c>
    </row>
    <row r="69" spans="1:3" x14ac:dyDescent="0.25">
      <c r="A69" s="305" t="s">
        <v>74</v>
      </c>
      <c r="B69" s="45">
        <v>2019</v>
      </c>
      <c r="C69" s="45" t="s">
        <v>233</v>
      </c>
    </row>
    <row r="70" spans="1:3" x14ac:dyDescent="0.25">
      <c r="A70" s="305" t="s">
        <v>97</v>
      </c>
      <c r="B70" s="45">
        <v>2021</v>
      </c>
      <c r="C70" s="45" t="s">
        <v>234</v>
      </c>
    </row>
    <row r="71" spans="1:3" x14ac:dyDescent="0.25">
      <c r="A71" s="310" t="s">
        <v>75</v>
      </c>
      <c r="B71" s="45">
        <v>2021</v>
      </c>
      <c r="C71" s="45" t="s">
        <v>235</v>
      </c>
    </row>
    <row r="72" spans="1:3" x14ac:dyDescent="0.25">
      <c r="A72" s="305" t="s">
        <v>76</v>
      </c>
      <c r="B72" s="45">
        <v>2015</v>
      </c>
      <c r="C72" s="45" t="s">
        <v>236</v>
      </c>
    </row>
    <row r="73" spans="1:3" x14ac:dyDescent="0.25">
      <c r="A73" s="305" t="s">
        <v>77</v>
      </c>
      <c r="B73" s="45">
        <v>2019</v>
      </c>
      <c r="C73" s="45" t="s">
        <v>229</v>
      </c>
    </row>
    <row r="74" spans="1:3" x14ac:dyDescent="0.25">
      <c r="A74" s="305" t="s">
        <v>78</v>
      </c>
      <c r="B74" s="45">
        <v>2021</v>
      </c>
      <c r="C74" s="45" t="s">
        <v>237</v>
      </c>
    </row>
    <row r="75" spans="1:3" x14ac:dyDescent="0.25">
      <c r="A75" s="305" t="s">
        <v>238</v>
      </c>
      <c r="B75" s="45">
        <v>2020</v>
      </c>
      <c r="C75" s="45" t="s">
        <v>229</v>
      </c>
    </row>
    <row r="76" spans="1:3" x14ac:dyDescent="0.25">
      <c r="A76" s="305" t="s">
        <v>81</v>
      </c>
      <c r="B76" s="45">
        <v>2020</v>
      </c>
      <c r="C76" s="45" t="s">
        <v>239</v>
      </c>
    </row>
    <row r="77" spans="1:3" x14ac:dyDescent="0.25">
      <c r="A77" s="305" t="s">
        <v>82</v>
      </c>
      <c r="B77" s="45">
        <v>2023</v>
      </c>
      <c r="C77" s="45" t="s">
        <v>240</v>
      </c>
    </row>
    <row r="78" spans="1:3" x14ac:dyDescent="0.25">
      <c r="A78" s="305" t="s">
        <v>83</v>
      </c>
      <c r="B78" s="45">
        <v>2022</v>
      </c>
      <c r="C78" s="45" t="s">
        <v>229</v>
      </c>
    </row>
    <row r="79" spans="1:3" x14ac:dyDescent="0.25">
      <c r="A79" s="310" t="s">
        <v>241</v>
      </c>
      <c r="B79" s="45">
        <v>2021</v>
      </c>
      <c r="C79" s="45" t="s">
        <v>229</v>
      </c>
    </row>
    <row r="80" spans="1:3" x14ac:dyDescent="0.25">
      <c r="A80" s="306" t="s">
        <v>85</v>
      </c>
      <c r="B80" s="45">
        <v>2020</v>
      </c>
      <c r="C80" s="45" t="s">
        <v>229</v>
      </c>
    </row>
    <row r="81" spans="1:3" ht="30" x14ac:dyDescent="0.25">
      <c r="A81" s="306" t="s">
        <v>86</v>
      </c>
      <c r="B81" s="45">
        <v>2022</v>
      </c>
      <c r="C81" s="45" t="s">
        <v>243</v>
      </c>
    </row>
    <row r="82" spans="1:3" x14ac:dyDescent="0.25">
      <c r="A82" s="305" t="s">
        <v>87</v>
      </c>
      <c r="B82" s="45">
        <v>2022</v>
      </c>
      <c r="C82" s="45" t="s">
        <v>242</v>
      </c>
    </row>
    <row r="83" spans="1:3" x14ac:dyDescent="0.25">
      <c r="A83" s="305" t="s">
        <v>88</v>
      </c>
      <c r="B83" s="45">
        <v>2023</v>
      </c>
      <c r="C83" s="45" t="s">
        <v>244</v>
      </c>
    </row>
    <row r="84" spans="1:3" x14ac:dyDescent="0.25">
      <c r="A84" s="305" t="s">
        <v>89</v>
      </c>
      <c r="B84" s="45">
        <v>2023</v>
      </c>
      <c r="C84" s="45" t="s">
        <v>245</v>
      </c>
    </row>
    <row r="85" spans="1:3" x14ac:dyDescent="0.25">
      <c r="A85" s="305" t="s">
        <v>90</v>
      </c>
      <c r="B85" s="45">
        <v>2023</v>
      </c>
      <c r="C85" s="45" t="s">
        <v>246</v>
      </c>
    </row>
    <row r="86" spans="1:3" x14ac:dyDescent="0.25">
      <c r="A86" s="305" t="s">
        <v>91</v>
      </c>
      <c r="B86" s="45">
        <v>2023</v>
      </c>
      <c r="C86" s="45" t="s">
        <v>247</v>
      </c>
    </row>
    <row r="87" spans="1:3" x14ac:dyDescent="0.25">
      <c r="A87" s="305" t="s">
        <v>92</v>
      </c>
      <c r="B87" s="45">
        <v>2023</v>
      </c>
      <c r="C87" s="45" t="s">
        <v>248</v>
      </c>
    </row>
    <row r="88" spans="1:3" x14ac:dyDescent="0.25">
      <c r="A88" s="305" t="s">
        <v>93</v>
      </c>
      <c r="B88" s="45">
        <v>2023</v>
      </c>
      <c r="C88" s="45" t="s">
        <v>249</v>
      </c>
    </row>
    <row r="89" spans="1:3" x14ac:dyDescent="0.25">
      <c r="A89" s="305" t="s">
        <v>94</v>
      </c>
      <c r="B89" s="45">
        <v>2023</v>
      </c>
      <c r="C89" s="45" t="s">
        <v>250</v>
      </c>
    </row>
    <row r="90" spans="1:3" x14ac:dyDescent="0.25">
      <c r="A90" s="305" t="s">
        <v>95</v>
      </c>
      <c r="B90" s="45">
        <v>2023</v>
      </c>
      <c r="C90" s="45" t="s">
        <v>251</v>
      </c>
    </row>
    <row r="91" spans="1:3" x14ac:dyDescent="0.25">
      <c r="A91" s="305" t="s">
        <v>96</v>
      </c>
      <c r="B91" s="45">
        <v>2023</v>
      </c>
      <c r="C91" s="45" t="s">
        <v>252</v>
      </c>
    </row>
    <row r="92" spans="1:3" x14ac:dyDescent="0.25">
      <c r="A92" s="305" t="s">
        <v>119</v>
      </c>
      <c r="B92" s="45">
        <v>2022</v>
      </c>
      <c r="C92" s="45" t="s">
        <v>253</v>
      </c>
    </row>
    <row r="93" spans="1:3" x14ac:dyDescent="0.25">
      <c r="A93" s="305" t="s">
        <v>118</v>
      </c>
      <c r="B93" s="45">
        <v>2022</v>
      </c>
      <c r="C93" s="45" t="s">
        <v>253</v>
      </c>
    </row>
    <row r="94" spans="1:3" x14ac:dyDescent="0.25">
      <c r="A94" s="305" t="s">
        <v>231</v>
      </c>
      <c r="B94" s="45">
        <v>2022</v>
      </c>
      <c r="C94" s="45" t="s">
        <v>253</v>
      </c>
    </row>
    <row r="95" spans="1:3" x14ac:dyDescent="0.25">
      <c r="A95" s="305" t="s">
        <v>124</v>
      </c>
      <c r="B95" s="45">
        <v>2022</v>
      </c>
      <c r="C95" s="45" t="s">
        <v>253</v>
      </c>
    </row>
    <row r="96" spans="1:3" x14ac:dyDescent="0.25">
      <c r="A96" s="311" t="s">
        <v>121</v>
      </c>
      <c r="B96" s="45">
        <v>2023</v>
      </c>
      <c r="C96" s="45" t="s">
        <v>253</v>
      </c>
    </row>
    <row r="97" spans="1:3" x14ac:dyDescent="0.25">
      <c r="A97" s="311" t="s">
        <v>254</v>
      </c>
      <c r="B97" s="45">
        <v>2022</v>
      </c>
      <c r="C97" s="45" t="s">
        <v>253</v>
      </c>
    </row>
    <row r="98" spans="1:3" x14ac:dyDescent="0.25">
      <c r="A98" s="305" t="s">
        <v>123</v>
      </c>
      <c r="B98" s="45">
        <v>2022</v>
      </c>
      <c r="C98" s="45" t="s">
        <v>255</v>
      </c>
    </row>
    <row r="99" spans="1:3" x14ac:dyDescent="0.25">
      <c r="A99" s="312" t="s">
        <v>122</v>
      </c>
      <c r="B99" s="45">
        <v>2018</v>
      </c>
      <c r="C99" s="45" t="s">
        <v>256</v>
      </c>
    </row>
  </sheetData>
  <hyperlinks>
    <hyperlink ref="C2" r:id="rId1"/>
    <hyperlink ref="C3" r:id="rId2"/>
    <hyperlink ref="C6" r:id="rId3"/>
    <hyperlink ref="C7" r:id="rId4"/>
  </hyperlinks>
  <pageMargins left="0.7" right="0.7" top="0.75" bottom="0.75" header="0.3" footer="0.3"/>
  <legacy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activeCell="N18" sqref="N18"/>
    </sheetView>
  </sheetViews>
  <sheetFormatPr defaultRowHeight="15" x14ac:dyDescent="0.25"/>
  <sheetData>
    <row r="1" spans="1:11" x14ac:dyDescent="0.25">
      <c r="B1" t="s">
        <v>104</v>
      </c>
      <c r="C1" t="s">
        <v>156</v>
      </c>
      <c r="D1" t="s">
        <v>130</v>
      </c>
      <c r="E1" t="s">
        <v>105</v>
      </c>
      <c r="F1" t="s">
        <v>154</v>
      </c>
      <c r="G1" t="s">
        <v>102</v>
      </c>
      <c r="H1" t="s">
        <v>145</v>
      </c>
      <c r="I1" t="s">
        <v>80</v>
      </c>
      <c r="J1" t="s">
        <v>155</v>
      </c>
      <c r="K1" t="s">
        <v>152</v>
      </c>
    </row>
    <row r="2" spans="1:11" x14ac:dyDescent="0.25">
      <c r="A2" t="s">
        <v>2</v>
      </c>
      <c r="B2">
        <v>0</v>
      </c>
      <c r="C2">
        <v>0.53232671536611154</v>
      </c>
      <c r="D2">
        <v>0.28862935448389782</v>
      </c>
      <c r="E2">
        <v>0.80947100581378595</v>
      </c>
      <c r="F2">
        <v>0.28588717783764223</v>
      </c>
      <c r="G2">
        <v>0.30440322712976892</v>
      </c>
      <c r="H2">
        <v>4.5066312997347473E-2</v>
      </c>
      <c r="I2">
        <v>0.34791176153557063</v>
      </c>
      <c r="J2">
        <v>0.30029016737266784</v>
      </c>
      <c r="K2">
        <v>0.17108900564041596</v>
      </c>
    </row>
    <row r="3" spans="1:11" x14ac:dyDescent="0.25">
      <c r="A3" t="s">
        <v>3</v>
      </c>
      <c r="B3">
        <v>0.68467519751539263</v>
      </c>
      <c r="C3">
        <v>0.68001161120040421</v>
      </c>
      <c r="D3">
        <v>0.16565449275783173</v>
      </c>
      <c r="E3">
        <v>0.43563665396703921</v>
      </c>
      <c r="F3">
        <v>0.57430570314250107</v>
      </c>
      <c r="G3">
        <v>0.21116633566713799</v>
      </c>
      <c r="H3">
        <v>0.49024189702672849</v>
      </c>
      <c r="I3">
        <v>0.35246534503593108</v>
      </c>
      <c r="J3">
        <v>0.40656169372677081</v>
      </c>
      <c r="K3">
        <v>0.27539364714064979</v>
      </c>
    </row>
    <row r="4" spans="1:11" x14ac:dyDescent="0.25">
      <c r="A4" t="s">
        <v>4</v>
      </c>
      <c r="B4">
        <v>0.69409467053152651</v>
      </c>
      <c r="C4">
        <v>0.65926757677060477</v>
      </c>
      <c r="D4">
        <v>0.26118579368992817</v>
      </c>
      <c r="E4">
        <v>0.59528451508197588</v>
      </c>
      <c r="F4">
        <v>0.68180516225629006</v>
      </c>
      <c r="G4">
        <v>0.24050032819519004</v>
      </c>
      <c r="H4">
        <v>0.31035296077880048</v>
      </c>
      <c r="I4">
        <v>0.54946813911003189</v>
      </c>
      <c r="J4">
        <v>0.57990490547914042</v>
      </c>
      <c r="K4">
        <v>0.23500363432486102</v>
      </c>
    </row>
    <row r="5" spans="1:11" x14ac:dyDescent="0.25">
      <c r="A5" t="s">
        <v>5</v>
      </c>
      <c r="B5">
        <v>0.79411764705882359</v>
      </c>
      <c r="C5">
        <v>0.70663342122996164</v>
      </c>
      <c r="D5">
        <v>0.20158907443604326</v>
      </c>
      <c r="E5">
        <v>0.31951983667037209</v>
      </c>
      <c r="F5">
        <v>0.65959876773675974</v>
      </c>
      <c r="G5">
        <v>0.16607605968366754</v>
      </c>
      <c r="H5">
        <v>0.67453173694504975</v>
      </c>
      <c r="I5">
        <v>0.72073968614456241</v>
      </c>
      <c r="J5">
        <v>0.70373948583657464</v>
      </c>
      <c r="K5">
        <v>0.37508374826665641</v>
      </c>
    </row>
    <row r="6" spans="1:11" x14ac:dyDescent="0.25">
      <c r="A6" t="s">
        <v>6</v>
      </c>
      <c r="B6">
        <v>0.74947925414124128</v>
      </c>
      <c r="C6">
        <v>0.68828490250077234</v>
      </c>
      <c r="D6">
        <v>0.12798709255615859</v>
      </c>
      <c r="E6">
        <v>0.43830583577345777</v>
      </c>
      <c r="F6">
        <v>0.78395989974937352</v>
      </c>
      <c r="G6">
        <v>0.17342149227070838</v>
      </c>
      <c r="H6">
        <v>0.81470909064274011</v>
      </c>
      <c r="I6">
        <v>0.68958263123662766</v>
      </c>
      <c r="J6">
        <v>0.91920210583891693</v>
      </c>
      <c r="K6">
        <v>0.324143162379534</v>
      </c>
    </row>
    <row r="7" spans="1:11" x14ac:dyDescent="0.25">
      <c r="A7" t="s">
        <v>7</v>
      </c>
      <c r="B7">
        <v>0.42517356912428234</v>
      </c>
      <c r="C7">
        <v>0.64220342757976023</v>
      </c>
      <c r="D7">
        <v>9.7064675708239692E-2</v>
      </c>
      <c r="E7">
        <v>0.62530556613699839</v>
      </c>
      <c r="F7">
        <v>0.411528439126847</v>
      </c>
      <c r="G7">
        <v>0.15836940666374186</v>
      </c>
      <c r="H7">
        <v>0.21313910504441821</v>
      </c>
      <c r="I7">
        <v>0.25676193656051072</v>
      </c>
      <c r="J7">
        <v>0.37166871767102183</v>
      </c>
      <c r="K7">
        <v>5.0848637126219572E-2</v>
      </c>
    </row>
    <row r="8" spans="1:11" x14ac:dyDescent="0.25">
      <c r="A8" t="s">
        <v>8</v>
      </c>
      <c r="B8">
        <v>0.79586866385936061</v>
      </c>
      <c r="C8">
        <v>0.57911909662555239</v>
      </c>
      <c r="D8">
        <v>0.13856061877291309</v>
      </c>
      <c r="E8">
        <v>0.34578794534585638</v>
      </c>
      <c r="F8">
        <v>0.53368524443270127</v>
      </c>
      <c r="G8">
        <v>0.23728098785156315</v>
      </c>
      <c r="H8">
        <v>0.55040165028660037</v>
      </c>
      <c r="I8">
        <v>0.61496031220073033</v>
      </c>
      <c r="J8">
        <v>0.52660047674719512</v>
      </c>
      <c r="K8">
        <v>0.28963057533357645</v>
      </c>
    </row>
    <row r="9" spans="1:11" x14ac:dyDescent="0.25">
      <c r="A9" t="s">
        <v>9</v>
      </c>
      <c r="B9">
        <v>0.68415345161673002</v>
      </c>
      <c r="C9">
        <v>0.65982837079662526</v>
      </c>
      <c r="D9">
        <v>9.5346041339055443E-2</v>
      </c>
      <c r="E9">
        <v>0.47514862002460245</v>
      </c>
      <c r="F9">
        <v>0.83972498090145131</v>
      </c>
      <c r="G9">
        <v>0.21239496536302643</v>
      </c>
      <c r="H9">
        <v>0.44588103683813729</v>
      </c>
      <c r="I9">
        <v>0.49511474394017324</v>
      </c>
      <c r="J9">
        <v>0.72090668815260328</v>
      </c>
      <c r="K9">
        <v>0.29661635375554835</v>
      </c>
    </row>
    <row r="10" spans="1:11" x14ac:dyDescent="0.25">
      <c r="A10" t="s">
        <v>10</v>
      </c>
      <c r="B10">
        <v>0.78311226529253097</v>
      </c>
      <c r="C10">
        <v>0.68201603333801986</v>
      </c>
      <c r="D10">
        <v>4.7181599405351812E-2</v>
      </c>
      <c r="E10">
        <v>0.23190772716734534</v>
      </c>
      <c r="F10">
        <v>0.82946728930806768</v>
      </c>
      <c r="G10">
        <v>0.11430040089952746</v>
      </c>
      <c r="H10">
        <v>0.3674413587052619</v>
      </c>
      <c r="I10">
        <v>0.55630770589093981</v>
      </c>
      <c r="J10">
        <v>0.7820447488004596</v>
      </c>
      <c r="K10">
        <v>0.38207059239002583</v>
      </c>
    </row>
    <row r="11" spans="1:11" x14ac:dyDescent="0.25">
      <c r="A11" t="s">
        <v>11</v>
      </c>
      <c r="B11">
        <v>0.38713922009895957</v>
      </c>
      <c r="C11">
        <v>0.50818503266927639</v>
      </c>
      <c r="D11">
        <v>3.8255357991627934E-3</v>
      </c>
      <c r="E11">
        <v>0.67817974456949215</v>
      </c>
      <c r="F11">
        <v>0.17176344221899287</v>
      </c>
      <c r="G11">
        <v>0.18385903324373737</v>
      </c>
      <c r="H11">
        <v>0.24139059533888377</v>
      </c>
      <c r="I11">
        <v>0.46602653630769703</v>
      </c>
      <c r="J11">
        <v>0.19725462070777966</v>
      </c>
      <c r="K11">
        <v>1.2953367875647669E-3</v>
      </c>
    </row>
    <row r="12" spans="1:11" x14ac:dyDescent="0.25">
      <c r="A12" t="s">
        <v>12</v>
      </c>
      <c r="B12">
        <v>0.44117647058823534</v>
      </c>
      <c r="C12">
        <v>0.71688788814005955</v>
      </c>
      <c r="D12">
        <v>0.10051795251991216</v>
      </c>
      <c r="E12">
        <v>0.68172071424558678</v>
      </c>
      <c r="F12">
        <v>0.4522453957659619</v>
      </c>
      <c r="G12">
        <v>0.10605218491402522</v>
      </c>
      <c r="H12">
        <v>0.26641194379454153</v>
      </c>
      <c r="I12">
        <v>0.50097014733045653</v>
      </c>
      <c r="J12">
        <v>0.37849858649589935</v>
      </c>
      <c r="K12">
        <v>0.16094975485032362</v>
      </c>
    </row>
    <row r="13" spans="1:11" x14ac:dyDescent="0.25">
      <c r="A13" t="s">
        <v>13</v>
      </c>
      <c r="B13">
        <v>0.15049435941287001</v>
      </c>
      <c r="C13">
        <v>0.45399265013418177</v>
      </c>
      <c r="D13">
        <v>6.9257171566641976E-2</v>
      </c>
      <c r="E13">
        <v>0.31614032203020259</v>
      </c>
      <c r="F13">
        <v>0.41639277720657641</v>
      </c>
      <c r="G13">
        <v>5.4533795265159203E-2</v>
      </c>
      <c r="H13">
        <v>0.23517080754614417</v>
      </c>
      <c r="I13">
        <v>0.27068218307038844</v>
      </c>
      <c r="J13">
        <v>0.3008913438979981</v>
      </c>
      <c r="K13">
        <v>0.18426057144638813</v>
      </c>
    </row>
    <row r="14" spans="1:11" x14ac:dyDescent="0.25">
      <c r="A14" t="s">
        <v>14</v>
      </c>
      <c r="B14">
        <v>0.66786929081883928</v>
      </c>
      <c r="C14">
        <v>0.46950581716497047</v>
      </c>
      <c r="D14">
        <v>0.43205370217049693</v>
      </c>
      <c r="E14">
        <v>0.53916865660403124</v>
      </c>
      <c r="F14">
        <v>0.77478780986078633</v>
      </c>
      <c r="G14">
        <v>0.11595982315377119</v>
      </c>
      <c r="H14">
        <v>0.34623254954951421</v>
      </c>
      <c r="I14">
        <v>0.62818615686945867</v>
      </c>
      <c r="J14">
        <v>0.59892271622136994</v>
      </c>
      <c r="K14">
        <v>0.78133686762637689</v>
      </c>
    </row>
    <row r="15" spans="1:11" x14ac:dyDescent="0.25">
      <c r="A15" t="s">
        <v>15</v>
      </c>
      <c r="B15">
        <v>0.77942144690028492</v>
      </c>
      <c r="C15">
        <v>0.36914469629781943</v>
      </c>
      <c r="D15">
        <v>0.46590683730189275</v>
      </c>
      <c r="E15">
        <v>0.70296526302184004</v>
      </c>
      <c r="F15">
        <v>0.4779538609702253</v>
      </c>
      <c r="G15">
        <v>0.13499037449185014</v>
      </c>
      <c r="H15">
        <v>0.18721396668863446</v>
      </c>
      <c r="I15">
        <v>0.31665690063515939</v>
      </c>
      <c r="J15">
        <v>0.38388813223935336</v>
      </c>
      <c r="K15">
        <v>0.40892152207462795</v>
      </c>
    </row>
    <row r="16" spans="1:11" x14ac:dyDescent="0.25">
      <c r="A16" t="s">
        <v>16</v>
      </c>
      <c r="B16">
        <v>0.83935130502627375</v>
      </c>
      <c r="C16">
        <v>0.57381884521447957</v>
      </c>
      <c r="D16">
        <v>0.10684015728606339</v>
      </c>
      <c r="E16">
        <v>0</v>
      </c>
      <c r="F16">
        <v>0.5726472407144676</v>
      </c>
      <c r="G16">
        <v>8.8663419843435232E-2</v>
      </c>
      <c r="H16">
        <v>0.42875205969145902</v>
      </c>
      <c r="I16">
        <v>0.67722378171107112</v>
      </c>
      <c r="J16">
        <v>0.62123192619521861</v>
      </c>
      <c r="K16">
        <v>0.28210320960962221</v>
      </c>
    </row>
    <row r="17" spans="1:11" x14ac:dyDescent="0.25">
      <c r="A17" t="s">
        <v>17</v>
      </c>
      <c r="B17">
        <v>0.87176413997541058</v>
      </c>
      <c r="C17">
        <v>0.62827281053193962</v>
      </c>
      <c r="D17">
        <v>9.696243676663302E-2</v>
      </c>
      <c r="E17">
        <v>0.18954959595222509</v>
      </c>
      <c r="F17">
        <v>0.74115732417368863</v>
      </c>
      <c r="G17">
        <v>2.149699786810191E-2</v>
      </c>
      <c r="H17">
        <v>0.43081280737286748</v>
      </c>
      <c r="I17">
        <v>0.79263060879118852</v>
      </c>
      <c r="J17">
        <v>0.82604251255537731</v>
      </c>
      <c r="K17">
        <v>0.23403135046404669</v>
      </c>
    </row>
    <row r="18" spans="1:11" x14ac:dyDescent="0.25">
      <c r="A18" t="s">
        <v>18</v>
      </c>
      <c r="B18">
        <v>0.64009635822478783</v>
      </c>
      <c r="C18">
        <v>0.45174681525762317</v>
      </c>
      <c r="D18">
        <v>0.58346941428455545</v>
      </c>
      <c r="E18">
        <v>0.75145092282047266</v>
      </c>
      <c r="F18">
        <v>0.34964780170441379</v>
      </c>
      <c r="G18">
        <v>0.10841865336323243</v>
      </c>
      <c r="H18">
        <v>0.18927504703592224</v>
      </c>
      <c r="I18">
        <v>0.58629416640247689</v>
      </c>
      <c r="J18">
        <v>9.1378918673330312E-2</v>
      </c>
      <c r="K18">
        <v>0.40392443963775487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8</vt:i4>
      </vt:variant>
      <vt:variant>
        <vt:lpstr>Zakresy nazwane</vt:lpstr>
      </vt:variant>
      <vt:variant>
        <vt:i4>2</vt:i4>
      </vt:variant>
    </vt:vector>
  </HeadingPairs>
  <TitlesOfParts>
    <vt:vector size="10" baseType="lpstr">
      <vt:lpstr>Original Data</vt:lpstr>
      <vt:lpstr>Normalized octombrie</vt:lpstr>
      <vt:lpstr>Correlation</vt:lpstr>
      <vt:lpstr>Index calculation</vt:lpstr>
      <vt:lpstr>Grafice final</vt:lpstr>
      <vt:lpstr>Sheet9</vt:lpstr>
      <vt:lpstr>Sheet3</vt:lpstr>
      <vt:lpstr>Sheet2</vt:lpstr>
      <vt:lpstr>'Normalized octombrie'!Obszar_wydruku</vt:lpstr>
      <vt:lpstr>'Original Data'!Obszar_wydruku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2023-08-28T08:40:29Z</cp:lastPrinted>
  <dcterms:created xsi:type="dcterms:W3CDTF">2023-07-14T04:40:23Z</dcterms:created>
  <dcterms:modified xsi:type="dcterms:W3CDTF">2023-10-24T06:11:26Z</dcterms:modified>
</cp:coreProperties>
</file>